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915" windowWidth="15600" windowHeight="663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45621" calcMode="manual"/>
</workbook>
</file>

<file path=xl/calcChain.xml><?xml version="1.0" encoding="utf-8"?>
<calcChain xmlns="http://schemas.openxmlformats.org/spreadsheetml/2006/main">
  <c r="P16" i="7" l="1"/>
  <c r="Q16" i="7" s="1"/>
  <c r="Q15" i="7"/>
  <c r="P15" i="7"/>
  <c r="P17" i="7"/>
  <c r="Q17" i="7"/>
  <c r="W15" i="7" l="1"/>
  <c r="V15" i="7"/>
  <c r="U15" i="7"/>
  <c r="T15" i="7"/>
  <c r="S15" i="7"/>
  <c r="R15" i="7"/>
  <c r="X15" i="7" s="1"/>
  <c r="O15" i="7"/>
  <c r="N15" i="7"/>
  <c r="M15" i="7"/>
  <c r="L15" i="7"/>
  <c r="K15" i="7"/>
  <c r="J15" i="7"/>
  <c r="I15" i="7"/>
  <c r="H15" i="7"/>
  <c r="F15" i="7"/>
  <c r="W14" i="7"/>
  <c r="V14" i="7"/>
  <c r="U14" i="7"/>
  <c r="T14" i="7"/>
  <c r="X14" i="7" s="1"/>
  <c r="S14" i="7"/>
  <c r="R14" i="7"/>
  <c r="P14" i="7"/>
  <c r="O14" i="7"/>
  <c r="N14" i="7"/>
  <c r="M14" i="7"/>
  <c r="L14" i="7"/>
  <c r="K14" i="7"/>
  <c r="J14" i="7"/>
  <c r="I14" i="7"/>
  <c r="H14" i="7"/>
  <c r="Q14" i="7" s="1"/>
  <c r="F14" i="7"/>
  <c r="W13" i="7"/>
  <c r="V13" i="7"/>
  <c r="U13" i="7"/>
  <c r="T13" i="7"/>
  <c r="S13" i="7"/>
  <c r="R13" i="7"/>
  <c r="X13" i="7" s="1"/>
  <c r="P13" i="7"/>
  <c r="O13" i="7"/>
  <c r="N13" i="7"/>
  <c r="M13" i="7"/>
  <c r="L13" i="7"/>
  <c r="K13" i="7"/>
  <c r="I13" i="7"/>
  <c r="J13" i="7"/>
  <c r="H13" i="7"/>
  <c r="Q13" i="7" s="1"/>
  <c r="F13" i="7"/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J63" i="18" l="1"/>
  <c r="K53" i="18"/>
  <c r="F53" i="18"/>
  <c r="G63" i="18"/>
  <c r="M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E31" i="18"/>
  <c r="D66" i="18"/>
  <c r="K65" i="18" s="1"/>
  <c r="M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L65" i="18" l="1"/>
  <c r="I65" i="18"/>
  <c r="N65" i="18"/>
  <c r="H65" i="18"/>
  <c r="G65" i="18"/>
  <c r="E55" i="18"/>
  <c r="F65" i="18"/>
  <c r="E65" i="18" s="1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S12" i="7"/>
  <c r="T12" i="7"/>
  <c r="U12" i="7"/>
  <c r="V12" i="7"/>
  <c r="W12" i="7"/>
  <c r="R12" i="7"/>
  <c r="X12" i="7" l="1"/>
  <c r="X11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M12" i="7" l="1"/>
  <c r="I12" i="7"/>
  <c r="N11" i="7"/>
  <c r="L11" i="7"/>
  <c r="H11" i="7"/>
  <c r="O12" i="7"/>
  <c r="P11" i="7"/>
  <c r="P12" i="7"/>
  <c r="M11" i="7"/>
  <c r="N12" i="7"/>
  <c r="J12" i="7"/>
  <c r="O11" i="7"/>
  <c r="J11" i="7"/>
  <c r="K12" i="7"/>
  <c r="K11" i="7"/>
  <c r="L12" i="7"/>
  <c r="H12" i="7"/>
  <c r="I11" i="7"/>
  <c r="F12" i="7"/>
  <c r="F11" i="7"/>
  <c r="M8" i="4"/>
  <c r="M7" i="4"/>
  <c r="D6" i="15"/>
  <c r="D6" i="7"/>
  <c r="Q11" i="7" l="1"/>
  <c r="Q12" i="7"/>
  <c r="C14" i="7"/>
  <c r="C12" i="7"/>
  <c r="C16" i="7"/>
  <c r="C15" i="7"/>
  <c r="C17" i="7"/>
  <c r="C13" i="7"/>
</calcChain>
</file>

<file path=xl/sharedStrings.xml><?xml version="1.0" encoding="utf-8"?>
<sst xmlns="http://schemas.openxmlformats.org/spreadsheetml/2006/main" count="1305" uniqueCount="672">
  <si>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</si>
  <si>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</si>
  <si>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</si>
  <si>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</si>
  <si>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</si>
  <si>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</si>
  <si>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</si>
  <si>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</si>
  <si>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</si>
  <si>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</si>
  <si>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</si>
  <si>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</si>
  <si>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</si>
  <si>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</si>
  <si>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</si>
  <si>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</si>
  <si>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</si>
  <si>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</si>
  <si>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</si>
  <si>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</si>
  <si>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</si>
  <si>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</si>
  <si>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</si>
  <si>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</si>
  <si>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</si>
  <si>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</si>
  <si>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</si>
  <si>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</si>
  <si>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</si>
  <si>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</si>
  <si>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</si>
  <si>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</si>
  <si>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</si>
  <si>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</si>
  <si>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</si>
  <si>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</si>
  <si>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</si>
  <si>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</si>
  <si>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</si>
  <si>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</si>
  <si>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</si>
  <si>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</si>
  <si>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</si>
  <si>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</si>
  <si>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</si>
  <si>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</si>
  <si>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</si>
  <si>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</si>
  <si>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</si>
  <si>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</si>
  <si>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</si>
  <si>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</si>
  <si>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</si>
  <si>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</si>
  <si>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</si>
  <si>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</si>
  <si>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</si>
  <si>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</si>
  <si>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</si>
  <si>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</si>
  <si>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</si>
  <si>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</si>
  <si>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</si>
  <si>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</si>
  <si>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</si>
  <si>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</si>
  <si>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</si>
  <si>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</si>
  <si>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</si>
  <si>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</si>
  <si>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</si>
  <si>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</si>
  <si>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</si>
  <si>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</si>
  <si>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</si>
  <si>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</si>
  <si>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</si>
  <si>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</si>
  <si>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</si>
  <si>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</si>
  <si>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</si>
  <si>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</si>
  <si>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</si>
  <si>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</si>
  <si>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</si>
  <si>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</si>
  <si>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</si>
  <si>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</si>
  <si>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</si>
  <si>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</si>
  <si>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</si>
  <si>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</si>
  <si>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</si>
  <si>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</si>
  <si>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</si>
  <si>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</si>
  <si>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</si>
  <si>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</si>
  <si>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</si>
  <si>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</si>
  <si>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</si>
  <si>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</si>
  <si>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</si>
  <si>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</si>
  <si>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</si>
  <si>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</si>
  <si>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</si>
  <si>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</si>
  <si>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</si>
  <si>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</si>
  <si>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</si>
  <si>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</si>
  <si>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</si>
  <si>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</si>
  <si>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</si>
  <si>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</si>
  <si>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</si>
  <si>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</si>
  <si>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</si>
  <si>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</si>
  <si>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</si>
  <si>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</si>
  <si>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</si>
  <si>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</si>
  <si>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</si>
  <si>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</si>
  <si>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</si>
  <si>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</si>
  <si>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</si>
  <si>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</si>
  <si>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</si>
  <si>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</si>
  <si>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</si>
  <si>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</si>
  <si>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</si>
  <si>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</si>
  <si>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</si>
  <si>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</si>
  <si>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</si>
  <si>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</si>
  <si>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</si>
  <si>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</si>
  <si>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</si>
  <si>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</si>
  <si>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</si>
  <si>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</si>
  <si>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</si>
  <si>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</si>
  <si>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</si>
  <si>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</si>
  <si>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</si>
  <si>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</si>
  <si>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</si>
  <si>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</si>
  <si>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</si>
  <si>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</si>
  <si>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</si>
  <si>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</si>
  <si>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</si>
  <si>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</si>
  <si>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</si>
  <si>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</si>
  <si>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</si>
  <si>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</si>
  <si>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</si>
  <si>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</si>
  <si>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</si>
  <si>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</si>
  <si>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</si>
  <si>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</si>
  <si>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</si>
  <si>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</si>
  <si>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</si>
  <si>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</si>
  <si>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</si>
  <si>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</si>
  <si>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</si>
  <si>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</si>
  <si>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</si>
  <si>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</si>
  <si>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</si>
  <si>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</si>
  <si>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</si>
  <si>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</si>
  <si>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</si>
  <si>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</si>
  <si>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</si>
  <si>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</si>
  <si>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</si>
  <si>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</si>
  <si>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</si>
  <si>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</si>
  <si>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</si>
  <si>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</si>
  <si>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</si>
  <si>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</si>
  <si>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</si>
  <si>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</si>
  <si>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</si>
  <si>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</si>
  <si>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</si>
  <si>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</si>
  <si>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</si>
  <si>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</si>
  <si>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</si>
  <si>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</si>
  <si>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</si>
  <si>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</si>
  <si>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</si>
  <si>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</si>
  <si>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</si>
  <si>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</si>
  <si>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</si>
  <si>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</si>
  <si>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</si>
  <si>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</si>
  <si>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</si>
  <si>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</si>
  <si>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</si>
  <si>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</si>
  <si>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</si>
  <si>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</si>
  <si>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</si>
  <si>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</si>
  <si>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</si>
  <si>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</si>
  <si>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</si>
  <si>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</si>
  <si>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</si>
  <si>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</si>
  <si>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</si>
  <si>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</si>
  <si>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</si>
  <si>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</si>
  <si>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</si>
  <si>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</si>
  <si>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</si>
  <si>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</si>
  <si>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</si>
  <si>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</si>
  <si>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</si>
  <si>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</si>
  <si>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</si>
  <si>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</si>
  <si>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</si>
  <si>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</si>
  <si>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</si>
  <si>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</si>
  <si>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</si>
  <si>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</si>
  <si>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</si>
  <si>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</si>
  <si>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</si>
  <si>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</si>
  <si>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</si>
  <si>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</si>
  <si>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</si>
  <si>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</si>
  <si>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</si>
  <si>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</si>
  <si>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</si>
  <si>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</si>
  <si>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</si>
  <si>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</si>
  <si>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</si>
  <si>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</si>
  <si>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</si>
  <si>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</si>
  <si>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</si>
  <si>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</si>
  <si>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</si>
  <si>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</si>
  <si>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</si>
  <si>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</si>
  <si>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</si>
  <si>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</si>
  <si>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</si>
  <si>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</si>
  <si>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</si>
  <si>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</si>
  <si>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</si>
  <si>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</si>
  <si>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</si>
  <si>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</si>
  <si>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</si>
  <si>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</si>
  <si>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</si>
  <si>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</si>
  <si>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</si>
  <si>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</si>
  <si>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</si>
  <si>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</si>
  <si>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</si>
  <si>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</si>
  <si>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</si>
  <si>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</si>
  <si>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</si>
  <si>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</si>
  <si>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</si>
  <si>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</si>
  <si>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</si>
  <si>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</si>
  <si>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</si>
  <si>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</si>
  <si>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</si>
  <si>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</si>
  <si>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</si>
  <si>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</si>
  <si>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</si>
  <si>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</si>
  <si>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</si>
  <si>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</si>
  <si>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</si>
  <si>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</si>
  <si>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</si>
  <si>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</si>
  <si>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</si>
  <si>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</si>
  <si>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</si>
  <si>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</si>
  <si>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</si>
  <si>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</si>
  <si>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</si>
  <si>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</si>
  <si>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</si>
  <si>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</si>
  <si>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</si>
  <si>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</si>
  <si>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</si>
  <si>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</si>
  <si>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</si>
  <si>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</si>
  <si>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</si>
  <si>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</si>
  <si>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</si>
  <si>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</si>
  <si>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</si>
  <si>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</si>
  <si>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</si>
  <si>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</si>
  <si>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</si>
  <si>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</si>
  <si>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</si>
  <si>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</si>
  <si>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</si>
  <si>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</si>
  <si>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</si>
  <si>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</si>
  <si>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</si>
  <si>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</si>
  <si>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</si>
  <si>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</si>
  <si>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</si>
  <si>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</si>
  <si>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</si>
  <si>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</si>
  <si>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</si>
  <si>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</si>
  <si>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</si>
  <si>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</si>
  <si>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</si>
  <si>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</si>
  <si>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</si>
  <si>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</si>
  <si>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</si>
  <si>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</si>
  <si>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</si>
  <si>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</si>
  <si>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</si>
  <si>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</si>
  <si>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</si>
  <si>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</si>
  <si>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</si>
  <si>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</si>
  <si>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</si>
  <si>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</si>
  <si>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</si>
  <si>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</si>
  <si>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</si>
  <si>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</si>
  <si>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</si>
  <si>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</si>
  <si>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</si>
  <si>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</si>
  <si>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</si>
  <si>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</si>
  <si>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</si>
  <si>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</si>
  <si>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</si>
  <si>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</si>
  <si>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</si>
  <si>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</si>
  <si>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</si>
  <si>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</si>
  <si>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</si>
  <si>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</si>
  <si>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</si>
  <si>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</si>
  <si>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</si>
  <si>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</si>
  <si>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</si>
  <si>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</si>
  <si>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</si>
  <si>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</si>
  <si>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</si>
  <si>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</si>
  <si>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</si>
  <si>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</si>
  <si>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</si>
  <si>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</si>
  <si>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</si>
  <si>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</si>
  <si>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</si>
  <si>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</si>
  <si>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</si>
  <si>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</si>
  <si>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</si>
  <si>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</si>
  <si>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</si>
  <si>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</si>
  <si>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</si>
  <si>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</si>
  <si>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</si>
  <si>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</si>
  <si>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</si>
  <si>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</si>
  <si>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</si>
  <si>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</si>
  <si>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</si>
  <si>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</si>
  <si>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</si>
  <si>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</si>
  <si>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</si>
  <si>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</si>
  <si>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</si>
  <si>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</si>
  <si>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</si>
  <si>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</si>
  <si>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</si>
  <si>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</si>
  <si>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</si>
  <si>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</si>
  <si>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</si>
  <si>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</si>
  <si>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</si>
  <si>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</si>
  <si>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</si>
  <si>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</si>
  <si>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</si>
  <si>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</si>
  <si>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</si>
  <si>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</si>
  <si>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</si>
  <si>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</si>
  <si>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</si>
  <si>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</si>
  <si>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</si>
  <si>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</si>
  <si>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</si>
  <si>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</si>
  <si>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</si>
  <si>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</si>
  <si>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</si>
  <si>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</si>
  <si>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</si>
  <si>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</si>
  <si>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</si>
  <si>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</si>
  <si>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</si>
  <si>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</si>
  <si>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</si>
  <si>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</si>
  <si>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</si>
  <si>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</si>
  <si>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</si>
  <si>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</si>
  <si>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</si>
  <si>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</si>
  <si>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</si>
  <si>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</si>
  <si>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</si>
  <si>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</si>
  <si>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</si>
  <si>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</si>
  <si>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</si>
  <si>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</si>
  <si>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</si>
  <si>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</si>
  <si>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</si>
  <si>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</si>
  <si>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</si>
  <si>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</si>
  <si>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</si>
  <si>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</si>
  <si>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</si>
  <si>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</si>
  <si>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</si>
  <si>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</si>
  <si>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</si>
  <si>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</si>
  <si>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</si>
  <si>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</si>
  <si>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</si>
  <si>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</si>
  <si>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</si>
  <si>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</si>
  <si>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</si>
  <si>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</si>
  <si>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</si>
  <si>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</si>
  <si>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</si>
  <si>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</si>
  <si>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</si>
  <si>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</si>
  <si>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</si>
  <si>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</si>
  <si>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</si>
  <si>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</si>
  <si>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</si>
  <si>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</si>
  <si>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</si>
  <si>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</si>
  <si>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</si>
  <si>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</si>
  <si>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</si>
  <si>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</si>
  <si>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</si>
  <si>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</si>
  <si>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</si>
  <si>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</si>
  <si>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</si>
  <si>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</si>
  <si>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</si>
  <si>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</si>
  <si>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</si>
  <si>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</si>
  <si>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</si>
  <si>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</si>
  <si>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</si>
  <si>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</si>
  <si>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</si>
  <si>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</si>
  <si>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</si>
  <si>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</si>
  <si>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</si>
  <si>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</si>
  <si>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</si>
  <si>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</si>
  <si>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</si>
  <si>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</si>
  <si>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</si>
  <si>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</si>
  <si>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</si>
  <si>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</si>
  <si>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</si>
  <si>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</si>
  <si>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</si>
  <si>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</si>
  <si>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</si>
  <si>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</si>
  <si>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</si>
  <si>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</si>
  <si>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</si>
  <si>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</si>
  <si>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</si>
  <si>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</si>
  <si>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</si>
  <si>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</si>
  <si>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</si>
  <si>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</si>
  <si>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</si>
  <si>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</si>
  <si>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</si>
  <si>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</si>
  <si>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</si>
  <si>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</si>
  <si>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</si>
  <si>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</si>
  <si>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</si>
  <si>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</si>
  <si>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</si>
  <si>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</si>
  <si>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</si>
  <si>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</si>
  <si>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</si>
  <si>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</si>
  <si>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</si>
  <si>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</si>
  <si>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</si>
  <si>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</si>
  <si>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</si>
  <si>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</si>
  <si>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</si>
  <si>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</si>
  <si>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</si>
  <si>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</si>
  <si>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</si>
  <si>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</si>
  <si>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</si>
  <si>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</si>
  <si>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</si>
  <si>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</si>
  <si>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</si>
  <si>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</si>
  <si>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</si>
  <si>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</si>
  <si>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</si>
  <si>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</si>
  <si>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</si>
  <si>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</si>
  <si>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</si>
  <si>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</si>
  <si>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</si>
  <si>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</si>
  <si>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</si>
  <si>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</si>
  <si>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</si>
  <si>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</si>
  <si>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</si>
  <si>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</si>
  <si>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</si>
  <si>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</si>
  <si>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</si>
  <si>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</si>
  <si>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</si>
  <si>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</si>
  <si>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</si>
  <si>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</si>
  <si>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</si>
  <si>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</si>
  <si>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</si>
  <si>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</si>
  <si>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</si>
  <si>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</si>
  <si>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</si>
  <si>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</si>
  <si>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</si>
  <si>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</si>
  <si>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</si>
  <si>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</si>
  <si>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</si>
  <si>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</si>
  <si>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</si>
  <si>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</si>
  <si>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</si>
  <si>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</si>
  <si>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</si>
  <si>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</si>
  <si>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</si>
  <si>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</si>
  <si>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</si>
  <si>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</si>
  <si>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</si>
  <si>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</si>
  <si>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</si>
  <si>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</si>
  <si>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Bad Wildbad GmbH &amp;. Co. KG</t>
  </si>
  <si>
    <t>9870034900000</t>
  </si>
  <si>
    <t>Ladestr. 5</t>
  </si>
  <si>
    <t>Bad Wildbad</t>
  </si>
  <si>
    <t>Hr. Veit</t>
  </si>
  <si>
    <t>a.veit@bad-wildbad.de</t>
  </si>
  <si>
    <t>07081 930 158</t>
  </si>
  <si>
    <t xml:space="preserve">Netzgebiet Stadtwerke Bad Wildbad </t>
  </si>
  <si>
    <t>NCHB400202280001</t>
  </si>
  <si>
    <t>Wildbad</t>
  </si>
  <si>
    <t xml:space="preserve">098220 Bad Wildbad </t>
  </si>
  <si>
    <t>Meteomedia</t>
  </si>
  <si>
    <t>DE_GBD03</t>
  </si>
  <si>
    <t>DE_GGA03</t>
  </si>
  <si>
    <t>DE_GHA03</t>
  </si>
  <si>
    <t>DE_GKO03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</si>
</sst>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92" fillId="0" borderId="0" xfId="0" applyFont="1"/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6">
    <dxf>
      <font>
        <color rgb="FFFF0000"/>
      </font>
      <fill>
        <patternFill>
          <bgColor theme="9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337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28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3" sqref="D13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43052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42278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656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487</v>
      </c>
      <c r="D11" s="332" t="s">
        <v>657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658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75323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659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660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661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662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461</v>
      </c>
      <c r="D27" s="41" t="s">
        <v>395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 xml:space="preserve">Netzgebiet Stadtwerke Bad Wildbad </v>
      </c>
      <c r="E28" s="38"/>
      <c r="F28" s="11"/>
      <c r="G28" s="2"/>
    </row>
    <row r="29" spans="1:15">
      <c r="B29" s="15"/>
      <c r="C29" s="22" t="s">
        <v>395</v>
      </c>
      <c r="D29" s="45" t="s">
        <v>663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65" priority="2">
      <formula>IF(CELL("Zeile",D29)&lt;$D$25+CELL("Zeile",$D$29),1,0)</formula>
    </cfRule>
  </conditionalFormatting>
  <conditionalFormatting sqref="D30:D48">
    <cfRule type="expression" dxfId="64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5" zoomScale="80" zoomScaleNormal="80" workbookViewId="0">
      <selection activeCell="D37" sqref="D37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Stadtwerke Bad Wildbad GmbH &amp;. Co. KG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 xml:space="preserve">Netzgebiet Stadtwerke Bad Wildbad 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9" t="str">
        <f>Netzbetreiber!$D$11</f>
        <v>9870034900000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42278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72" t="s">
        <v>255</v>
      </c>
      <c r="I11" s="272" t="s">
        <v>258</v>
      </c>
      <c r="J11" s="272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616</v>
      </c>
      <c r="D13" s="33" t="s">
        <v>617</v>
      </c>
      <c r="E13" s="15"/>
      <c r="H13" s="272" t="s">
        <v>617</v>
      </c>
      <c r="I13" s="272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432</v>
      </c>
      <c r="D15" s="42" t="s">
        <v>664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430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70" t="s">
        <v>256</v>
      </c>
      <c r="I18" s="270" t="s">
        <v>134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84</v>
      </c>
      <c r="C22" s="8" t="s">
        <v>614</v>
      </c>
      <c r="D22" s="49" t="s">
        <v>610</v>
      </c>
      <c r="E22" s="15"/>
      <c r="H22" s="268" t="s">
        <v>610</v>
      </c>
      <c r="I22" s="268" t="s">
        <v>611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68" t="s">
        <v>613</v>
      </c>
      <c r="I23" s="8" t="s">
        <v>609</v>
      </c>
      <c r="J23" s="8"/>
      <c r="K23" s="8"/>
      <c r="L23" s="269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8" t="s">
        <v>612</v>
      </c>
      <c r="I24" s="268" t="s">
        <v>619</v>
      </c>
      <c r="J24" s="8"/>
      <c r="K24" s="8"/>
      <c r="L24" s="271" t="s">
        <v>620</v>
      </c>
      <c r="M24" s="271" t="s">
        <v>622</v>
      </c>
      <c r="N24" s="271" t="s">
        <v>621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370</v>
      </c>
      <c r="C26" s="6" t="s">
        <v>579</v>
      </c>
      <c r="D26" s="42" t="s">
        <v>135</v>
      </c>
      <c r="E26" s="15"/>
      <c r="H26" s="270" t="s">
        <v>133</v>
      </c>
      <c r="I26" s="270" t="s">
        <v>135</v>
      </c>
      <c r="J26" s="268"/>
      <c r="K26" s="268"/>
      <c r="L26" s="269"/>
    </row>
    <row r="27" spans="2:16" ht="15" customHeight="1">
      <c r="B27" s="7"/>
      <c r="C27" s="6" t="s">
        <v>623</v>
      </c>
      <c r="D27" s="42" t="s">
        <v>624</v>
      </c>
      <c r="E27" s="15"/>
      <c r="H27" s="298" t="s">
        <v>624</v>
      </c>
      <c r="I27" s="270" t="s">
        <v>625</v>
      </c>
      <c r="J27" s="270" t="s">
        <v>626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627</v>
      </c>
      <c r="I28" s="271" t="s">
        <v>628</v>
      </c>
      <c r="J28" s="271" t="s">
        <v>629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630</v>
      </c>
      <c r="I29" s="271" t="s">
        <v>631</v>
      </c>
      <c r="J29" s="271" t="s">
        <v>632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578</v>
      </c>
      <c r="D31" s="42" t="s">
        <v>135</v>
      </c>
      <c r="E31" s="15"/>
      <c r="H31" s="270" t="s">
        <v>133</v>
      </c>
      <c r="I31" s="270" t="s">
        <v>135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633</v>
      </c>
      <c r="I32" s="271" t="s">
        <v>634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635</v>
      </c>
      <c r="I33" s="268" t="s">
        <v>630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497</v>
      </c>
      <c r="D35" s="42">
        <v>6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365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366</v>
      </c>
      <c r="D40" s="36">
        <v>500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665</v>
      </c>
    </row>
    <row r="49" spans="3:4" ht="18" customHeight="1">
      <c r="C49" s="22" t="s">
        <v>588</v>
      </c>
      <c r="D49" s="45"/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63" priority="21">
      <formula>IF($D$11="Gaspool",1,0)</formula>
    </cfRule>
  </conditionalFormatting>
  <conditionalFormatting sqref="D16">
    <cfRule type="expression" dxfId="62" priority="18">
      <formula>IF($D$11="NCG",1,0)</formula>
    </cfRule>
  </conditionalFormatting>
  <conditionalFormatting sqref="D48:D62">
    <cfRule type="expression" dxfId="61" priority="17">
      <formula>IF(CELL("Zeile",D48)&lt;$D$46+CELL("Zeile",$D$48),1,0)</formula>
    </cfRule>
  </conditionalFormatting>
  <conditionalFormatting sqref="D49:D62">
    <cfRule type="expression" dxfId="60" priority="16">
      <formula>IF(CELL(D49)&lt;$D$36+27,1,0)</formula>
    </cfRule>
  </conditionalFormatting>
  <conditionalFormatting sqref="D23">
    <cfRule type="expression" dxfId="59" priority="15">
      <formula>IF($D$22=$H$22,1,0)</formula>
    </cfRule>
  </conditionalFormatting>
  <conditionalFormatting sqref="D31">
    <cfRule type="expression" dxfId="58" priority="4">
      <formula>IF($D$18="synthetisch",1,0)</formula>
    </cfRule>
  </conditionalFormatting>
  <conditionalFormatting sqref="D28">
    <cfRule type="expression" dxfId="57" priority="2">
      <formula>IF(AND($D$27=$I$27,$D$26=$H$26),1,0)</formula>
    </cfRule>
  </conditionalFormatting>
  <conditionalFormatting sqref="D26:D28">
    <cfRule type="expression" dxfId="56" priority="5">
      <formula>IF($D$18="analytisch",1,0)</formula>
    </cfRule>
  </conditionalFormatting>
  <conditionalFormatting sqref="D27">
    <cfRule type="expression" dxfId="55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33" zoomScaleNormal="100" workbookViewId="0">
      <selection activeCell="E26" sqref="E26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Netzbetreiber!D9</f>
        <v>Stadtwerke Bad Wildbad GmbH &amp;. Co. KG</v>
      </c>
      <c r="F4" s="331"/>
      <c r="G4" s="331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 xml:space="preserve">Netzgebiet Stadtwerke Bad Wildbad 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Netzbetreiber!D11</f>
        <v>9870034900000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Netzbetreiber!D6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4" t="str">
        <f>INDEX('SLP-Verfahren'!D48:D62,'SLP-Temp-Gebiet #01'!F10)</f>
        <v>Wildbad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585</v>
      </c>
      <c r="D13" s="342"/>
      <c r="E13" s="342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450</v>
      </c>
      <c r="D14" s="343"/>
      <c r="E14" s="89" t="s">
        <v>451</v>
      </c>
      <c r="F14" s="263" t="s">
        <v>84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3" t="s">
        <v>387</v>
      </c>
      <c r="D15" s="343"/>
      <c r="E15" s="89" t="s">
        <v>451</v>
      </c>
      <c r="F15" s="263" t="s">
        <v>70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667</v>
      </c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667</v>
      </c>
      <c r="F23" s="156" t="s">
        <v>504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 t="str">
        <f>O15</f>
        <v>Meteomedia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659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341" t="s">
        <v>666</v>
      </c>
      <c r="F25" s="160">
        <v>98220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506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253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141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349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>
      <c r="B47" s="192"/>
      <c r="C47" s="199" t="s">
        <v>348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Meteomedia</v>
      </c>
      <c r="F57" s="156" t="str">
        <f t="shared" ref="F57:N57" si="7">F23</f>
        <v>MeteoGroup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Bad Wildbad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 xml:space="preserve">098220 Bad Wildbad </v>
      </c>
      <c r="F59" s="160">
        <f t="shared" ref="F59:N59" si="9">F25</f>
        <v>98220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Sonstiges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528</v>
      </c>
      <c r="D65" s="185" t="s">
        <v>253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144</v>
      </c>
    </row>
    <row r="67" spans="2:15">
      <c r="B67" s="182"/>
      <c r="C67" s="186" t="s">
        <v>361</v>
      </c>
      <c r="D67" s="153" t="s">
        <v>360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141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141</v>
      </c>
    </row>
    <row r="69" spans="2:1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141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141</v>
      </c>
    </row>
    <row r="71" spans="2:15"/>
    <row r="72" spans="2:15" ht="15.75" customHeight="1">
      <c r="C72" s="344" t="s">
        <v>581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4 F25:N25">
    <cfRule type="expression" dxfId="53" priority="28">
      <formula>IF(E$20&lt;=$F$18,1,0)</formula>
    </cfRule>
  </conditionalFormatting>
  <conditionalFormatting sqref="E32:N36">
    <cfRule type="expression" dxfId="52" priority="27">
      <formula>IF(E$30&lt;=$F$28,1,0)</formula>
    </cfRule>
  </conditionalFormatting>
  <conditionalFormatting sqref="E26:F26">
    <cfRule type="expression" dxfId="51" priority="26">
      <formula>IF(E$20&lt;=$F$18,1,0)</formula>
    </cfRule>
  </conditionalFormatting>
  <conditionalFormatting sqref="E26:N26">
    <cfRule type="expression" dxfId="50" priority="25">
      <formula>IF(E$20&lt;=$F$18,1,0)</formula>
    </cfRule>
  </conditionalFormatting>
  <conditionalFormatting sqref="E56:N59">
    <cfRule type="expression" dxfId="49" priority="22">
      <formula>IF(E$54&lt;=$F$52,1,0)</formula>
    </cfRule>
  </conditionalFormatting>
  <conditionalFormatting sqref="E60:N60">
    <cfRule type="expression" dxfId="48" priority="21">
      <formula>IF(E$54&lt;=$F$52,1,0)</formula>
    </cfRule>
  </conditionalFormatting>
  <conditionalFormatting sqref="E66:N68">
    <cfRule type="expression" dxfId="47" priority="15">
      <formula>IF(E$64&lt;=$F$62,1,0)</formula>
    </cfRule>
  </conditionalFormatting>
  <conditionalFormatting sqref="E65:N68 E70:N70">
    <cfRule type="expression" dxfId="46" priority="13">
      <formula>IF(E$64&gt;$F$62,1,0)</formula>
    </cfRule>
  </conditionalFormatting>
  <conditionalFormatting sqref="E56:N60">
    <cfRule type="expression" dxfId="45" priority="12">
      <formula>IF(E$54&gt;$F$52,1,0)</formula>
    </cfRule>
  </conditionalFormatting>
  <conditionalFormatting sqref="E21:N24 E26:N26 F25:N25">
    <cfRule type="expression" dxfId="44" priority="11">
      <formula>IF(E$20&gt;$F$18,1,0)</formula>
    </cfRule>
  </conditionalFormatting>
  <conditionalFormatting sqref="E32:N36">
    <cfRule type="expression" dxfId="43" priority="10">
      <formula>IF(E$30&gt;$F$28,1,0)</formula>
    </cfRule>
  </conditionalFormatting>
  <conditionalFormatting sqref="H11 H8:H9">
    <cfRule type="expression" dxfId="42" priority="9">
      <formula>IF($F$9=1,1,0)</formula>
    </cfRule>
  </conditionalFormatting>
  <conditionalFormatting sqref="E55:N55">
    <cfRule type="expression" dxfId="41" priority="8">
      <formula>IF(E$54&gt;$F$52,1,0)</formula>
    </cfRule>
  </conditionalFormatting>
  <conditionalFormatting sqref="E31:N31">
    <cfRule type="expression" dxfId="40" priority="7">
      <formula>IF(E$30&gt;$F$28,1,0)</formula>
    </cfRule>
  </conditionalFormatting>
  <conditionalFormatting sqref="E70:N70">
    <cfRule type="expression" dxfId="39" priority="6">
      <formula>IF(E$64&lt;=$F$62,1,0)</formula>
    </cfRule>
  </conditionalFormatting>
  <conditionalFormatting sqref="H10">
    <cfRule type="expression" dxfId="38" priority="5">
      <formula>IF($F$9=1,1,0)</formula>
    </cfRule>
  </conditionalFormatting>
  <conditionalFormatting sqref="E69:N69">
    <cfRule type="expression" dxfId="37" priority="2">
      <formula>IF(E$64&lt;=$F$62,1,0)</formula>
    </cfRule>
  </conditionalFormatting>
  <conditionalFormatting sqref="E69:N69">
    <cfRule type="expression" dxfId="36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F26:N26 E56:N60 E22:F22 I22:N22 F52 F62 G24:N24 G70:N70 E32:N34 E69:N69 G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31" t="str">
        <f>Netzbetreiber!$D$9</f>
        <v>Stadtwerke Bad Wildbad GmbH &amp;. Co. KG</v>
      </c>
      <c r="F4" s="130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Netzbetreiber!$D$28</f>
        <v xml:space="preserve">Netzgebiet Stadtwerke Bad Wildbad 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30" t="str">
        <f>Netzbetreiber!$D$11</f>
        <v>9870034900000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132</v>
      </c>
      <c r="D7" s="57"/>
      <c r="E7" s="50">
        <f>Netzbetreiber!$D$6</f>
        <v>42278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1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2" t="s">
        <v>585</v>
      </c>
      <c r="D13" s="342"/>
      <c r="E13" s="342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3" t="s">
        <v>450</v>
      </c>
      <c r="D14" s="343"/>
      <c r="E14" s="89" t="s">
        <v>451</v>
      </c>
      <c r="F14" s="263" t="s">
        <v>84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33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43" t="s">
        <v>387</v>
      </c>
      <c r="D15" s="343"/>
      <c r="E15" s="89" t="s">
        <v>451</v>
      </c>
      <c r="F15" s="263" t="s">
        <v>70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70</v>
      </c>
      <c r="S15" s="261" t="s">
        <v>71</v>
      </c>
      <c r="T15" s="261" t="s">
        <v>72</v>
      </c>
      <c r="U15" s="261" t="s">
        <v>73</v>
      </c>
      <c r="V15" s="261" t="s">
        <v>74</v>
      </c>
      <c r="W15" s="261" t="s">
        <v>75</v>
      </c>
      <c r="X15" s="261" t="s">
        <v>76</v>
      </c>
      <c r="Y15" s="261" t="s">
        <v>77</v>
      </c>
      <c r="Z15" s="261" t="s">
        <v>78</v>
      </c>
      <c r="AA15" s="261" t="s">
        <v>79</v>
      </c>
      <c r="AB15" s="261" t="s">
        <v>80</v>
      </c>
      <c r="AC15" s="261" t="s">
        <v>81</v>
      </c>
      <c r="AD15" s="261" t="s">
        <v>82</v>
      </c>
      <c r="AE15" s="261" t="s">
        <v>83</v>
      </c>
      <c r="AF15" s="261" t="s">
        <v>84</v>
      </c>
      <c r="AG15" s="261" t="s">
        <v>370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144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136</v>
      </c>
      <c r="D23" s="187"/>
      <c r="E23" s="156" t="s">
        <v>138</v>
      </c>
      <c r="F23" s="156" t="s">
        <v>138</v>
      </c>
      <c r="G23" s="156" t="s">
        <v>138</v>
      </c>
      <c r="H23" s="156" t="s">
        <v>138</v>
      </c>
      <c r="I23" s="156" t="s">
        <v>138</v>
      </c>
      <c r="J23" s="156" t="s">
        <v>138</v>
      </c>
      <c r="K23" s="156" t="s">
        <v>138</v>
      </c>
      <c r="L23" s="156" t="s">
        <v>138</v>
      </c>
      <c r="M23" s="156" t="s">
        <v>138</v>
      </c>
      <c r="N23" s="156" t="s">
        <v>138</v>
      </c>
      <c r="O23" s="184" t="s">
        <v>141</v>
      </c>
      <c r="Q23" s="210"/>
      <c r="R23" s="67" t="s">
        <v>138</v>
      </c>
      <c r="S23" s="67" t="s">
        <v>504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363</v>
      </c>
      <c r="F25" s="160" t="s">
        <v>363</v>
      </c>
      <c r="G25" s="160"/>
      <c r="H25" s="160"/>
      <c r="I25" s="160"/>
      <c r="J25" s="160"/>
      <c r="K25" s="160"/>
      <c r="L25" s="160"/>
      <c r="M25" s="160"/>
      <c r="N25" s="160"/>
      <c r="O25" s="184" t="s">
        <v>142</v>
      </c>
      <c r="Q25" s="21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140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141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139</v>
      </c>
      <c r="D30" s="179" t="s">
        <v>254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143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253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144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361</v>
      </c>
      <c r="D33" s="153" t="s">
        <v>360</v>
      </c>
      <c r="E33" s="156" t="s">
        <v>3</v>
      </c>
      <c r="F33" s="156" t="s">
        <v>359</v>
      </c>
      <c r="G33" s="156" t="s">
        <v>350</v>
      </c>
      <c r="H33" s="156" t="s">
        <v>351</v>
      </c>
      <c r="I33" s="156"/>
      <c r="J33" s="156"/>
      <c r="K33" s="156"/>
      <c r="L33" s="156"/>
      <c r="M33" s="156"/>
      <c r="N33" s="156"/>
      <c r="O33" s="184" t="s">
        <v>141</v>
      </c>
      <c r="Q33" s="21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141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141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141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269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349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362</v>
      </c>
      <c r="K46" s="197"/>
      <c r="L46" s="197"/>
      <c r="M46" s="197"/>
      <c r="N46" s="197"/>
      <c r="O46" s="198"/>
    </row>
    <row r="47" spans="2:28">
      <c r="B47" s="192"/>
      <c r="C47" s="199" t="s">
        <v>348</v>
      </c>
      <c r="D47" s="200" t="s">
        <v>535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362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143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144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136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141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142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140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139</v>
      </c>
      <c r="D64" s="179" t="s">
        <v>254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143</v>
      </c>
    </row>
    <row r="65" spans="2:15">
      <c r="B65" s="182"/>
      <c r="C65" s="183" t="s">
        <v>528</v>
      </c>
      <c r="D65" s="185" t="s">
        <v>253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144</v>
      </c>
    </row>
    <row r="67" spans="2:15">
      <c r="B67" s="182"/>
      <c r="C67" s="186" t="s">
        <v>361</v>
      </c>
      <c r="D67" s="153" t="s">
        <v>360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141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141</v>
      </c>
    </row>
    <row r="69" spans="2:1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141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141</v>
      </c>
    </row>
    <row r="71" spans="2:15"/>
    <row r="72" spans="2:15" ht="15.75" customHeight="1">
      <c r="C72" s="344" t="s">
        <v>581</v>
      </c>
      <c r="D72" s="344"/>
      <c r="E72" s="344"/>
      <c r="F72" s="344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5" priority="18">
      <formula>IF(E$20&lt;=$F$18,1,0)</formula>
    </cfRule>
  </conditionalFormatting>
  <conditionalFormatting sqref="E32:N36">
    <cfRule type="expression" dxfId="34" priority="17">
      <formula>IF(E$30&lt;=$F$28,1,0)</formula>
    </cfRule>
  </conditionalFormatting>
  <conditionalFormatting sqref="E26:F26">
    <cfRule type="expression" dxfId="33" priority="16">
      <formula>IF(E$20&lt;=$F$18,1,0)</formula>
    </cfRule>
  </conditionalFormatting>
  <conditionalFormatting sqref="E26:N26">
    <cfRule type="expression" dxfId="32" priority="15">
      <formula>IF(E$20&lt;=$F$18,1,0)</formula>
    </cfRule>
  </conditionalFormatting>
  <conditionalFormatting sqref="E56:N59">
    <cfRule type="expression" dxfId="31" priority="14">
      <formula>IF(E$54&lt;=$F$52,1,0)</formula>
    </cfRule>
  </conditionalFormatting>
  <conditionalFormatting sqref="E60:N60">
    <cfRule type="expression" dxfId="30" priority="13">
      <formula>IF(E$54&lt;=$F$52,1,0)</formula>
    </cfRule>
  </conditionalFormatting>
  <conditionalFormatting sqref="E66:N68">
    <cfRule type="expression" dxfId="29" priority="12">
      <formula>IF(E$64&lt;=$F$62,1,0)</formula>
    </cfRule>
  </conditionalFormatting>
  <conditionalFormatting sqref="E65:N68 E70:N70">
    <cfRule type="expression" dxfId="28" priority="11">
      <formula>IF(E$64&gt;$F$62,1,0)</formula>
    </cfRule>
  </conditionalFormatting>
  <conditionalFormatting sqref="E56:N60">
    <cfRule type="expression" dxfId="27" priority="10">
      <formula>IF(E$54&gt;$F$52,1,0)</formula>
    </cfRule>
  </conditionalFormatting>
  <conditionalFormatting sqref="E21:N26">
    <cfRule type="expression" dxfId="26" priority="9">
      <formula>IF(E$20&gt;$F$18,1,0)</formula>
    </cfRule>
  </conditionalFormatting>
  <conditionalFormatting sqref="E32:N36">
    <cfRule type="expression" dxfId="25" priority="8">
      <formula>IF(E$30&gt;$F$28,1,0)</formula>
    </cfRule>
  </conditionalFormatting>
  <conditionalFormatting sqref="H11 H8:H9">
    <cfRule type="expression" dxfId="24" priority="7">
      <formula>IF($F$9=1,1,0)</formula>
    </cfRule>
  </conditionalFormatting>
  <conditionalFormatting sqref="E55:N55">
    <cfRule type="expression" dxfId="23" priority="6">
      <formula>IF(E$54&gt;$F$52,1,0)</formula>
    </cfRule>
  </conditionalFormatting>
  <conditionalFormatting sqref="E31:N31">
    <cfRule type="expression" dxfId="22" priority="5">
      <formula>IF(E$30&gt;$F$28,1,0)</formula>
    </cfRule>
  </conditionalFormatting>
  <conditionalFormatting sqref="E70:N70">
    <cfRule type="expression" dxfId="21" priority="4">
      <formula>IF(E$64&lt;=$F$62,1,0)</formula>
    </cfRule>
  </conditionalFormatting>
  <conditionalFormatting sqref="H10">
    <cfRule type="expression" dxfId="20" priority="3">
      <formula>IF($F$9=1,1,0)</formula>
    </cfRule>
  </conditionalFormatting>
  <conditionalFormatting sqref="E69:N69">
    <cfRule type="expression" dxfId="19" priority="2">
      <formula>IF(E$64&lt;=$F$62,1,0)</formula>
    </cfRule>
  </conditionalFormatting>
  <conditionalFormatting sqref="E69:N69">
    <cfRule type="expression" dxfId="18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4" zoomScale="80" zoomScaleNormal="80" workbookViewId="0">
      <selection activeCell="P17" sqref="P17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364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369</v>
      </c>
      <c r="D5" s="54" t="str">
        <f>Netzbetreiber!$D$9</f>
        <v>Stadtwerke Bad Wildbad GmbH &amp;. Co. KG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336</v>
      </c>
      <c r="D6" s="54" t="str">
        <f>Netzbetreiber!$D$28</f>
        <v xml:space="preserve">Netzgebiet Stadtwerke Bad Wildbad 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9870034900000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132</v>
      </c>
      <c r="D8" s="52">
        <f>Netzbetreiber!$D$6</f>
        <v>42278</v>
      </c>
      <c r="E8" s="130"/>
      <c r="F8" s="130"/>
      <c r="H8" s="128" t="s">
        <v>497</v>
      </c>
      <c r="J8" s="132">
        <f>COUNTA(D12:D100)</f>
        <v>6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247</v>
      </c>
      <c r="C10" s="135" t="s">
        <v>496</v>
      </c>
      <c r="D10" s="134" t="s">
        <v>146</v>
      </c>
      <c r="E10" s="273" t="s">
        <v>512</v>
      </c>
      <c r="F10" s="135" t="s">
        <v>147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5" t="s">
        <v>649</v>
      </c>
    </row>
    <row r="11" spans="2:26" ht="15.75" thickBot="1">
      <c r="B11" s="139" t="s">
        <v>498</v>
      </c>
      <c r="C11" s="140" t="s">
        <v>511</v>
      </c>
      <c r="D11" s="294" t="s">
        <v>246</v>
      </c>
      <c r="E11" s="164" t="s">
        <v>518</v>
      </c>
      <c r="F11" s="29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6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7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92">
        <v>365.12299999999999</v>
      </c>
    </row>
    <row r="12" spans="2:26">
      <c r="B12" s="141">
        <v>1</v>
      </c>
      <c r="C12" s="142" t="str">
        <f t="shared" ref="C12:C17" si="0">$D$6</f>
        <v xml:space="preserve">Netzgebiet Stadtwerke Bad Wildbad </v>
      </c>
      <c r="D12" s="62" t="s">
        <v>246</v>
      </c>
      <c r="E12" s="165" t="s">
        <v>668</v>
      </c>
      <c r="F12" s="297" t="str">
        <f>VLOOKUP($E12,'BDEW-Standard'!$B$3:$M$94,F$9,0)</f>
        <v>BD3</v>
      </c>
      <c r="H12" s="274">
        <f>ROUND(VLOOKUP($E12,'BDEW-Standard'!$B$3:$M$94,H$9,0),7)</f>
        <v>2.9177027</v>
      </c>
      <c r="I12" s="274">
        <f>ROUND(VLOOKUP($E12,'BDEW-Standard'!$B$3:$M$94,I$9,0),7)</f>
        <v>-36.179411700000003</v>
      </c>
      <c r="J12" s="274">
        <f>ROUND(VLOOKUP($E12,'BDEW-Standard'!$B$3:$M$94,J$9,0),7)</f>
        <v>5.9265162</v>
      </c>
      <c r="K12" s="274">
        <f>ROUND(VLOOKUP($E12,'BDEW-Standard'!$B$3:$M$94,K$9,0),7)</f>
        <v>0.11519119999999999</v>
      </c>
      <c r="L12" s="338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9">
        <f t="shared" ref="Q12" si="1">($H12/(1+($I12/($Q$9-$L12))^$J12)+$K12)+MAX($M12*$Q$9+$N12,$O12*$Q$9+$P12)</f>
        <v>1.0656106174494469</v>
      </c>
      <c r="R12" s="275">
        <f>ROUND(VLOOKUP(MID($E12,4,3),'Wochentag F(WT)'!$B$7:$J$22,R$9,0),4)</f>
        <v>1.1052</v>
      </c>
      <c r="S12" s="275">
        <f>ROUND(VLOOKUP(MID($E12,4,3),'Wochentag F(WT)'!$B$7:$J$22,S$9,0),4)</f>
        <v>1.0857000000000001</v>
      </c>
      <c r="T12" s="275">
        <f>ROUND(VLOOKUP(MID($E12,4,3),'Wochentag F(WT)'!$B$7:$J$22,T$9,0),4)</f>
        <v>1.0378000000000001</v>
      </c>
      <c r="U12" s="275">
        <f>ROUND(VLOOKUP(MID($E12,4,3),'Wochentag F(WT)'!$B$7:$J$22,U$9,0),4)</f>
        <v>1.0622</v>
      </c>
      <c r="V12" s="275">
        <f>ROUND(VLOOKUP(MID($E12,4,3),'Wochentag F(WT)'!$B$7:$J$22,V$9,0),4)</f>
        <v>1.0266</v>
      </c>
      <c r="W12" s="275">
        <f>ROUND(VLOOKUP(MID($E12,4,3),'Wochentag F(WT)'!$B$7:$J$22,W$9,0),4)</f>
        <v>0.76290000000000002</v>
      </c>
      <c r="X12" s="276">
        <f>7-SUM(R12:W12)</f>
        <v>0.91959999999999997</v>
      </c>
      <c r="Y12" s="293"/>
      <c r="Z12" s="211"/>
    </row>
    <row r="13" spans="2:26" s="143" customFormat="1">
      <c r="B13" s="144">
        <v>2</v>
      </c>
      <c r="C13" s="145" t="str">
        <f t="shared" si="0"/>
        <v xml:space="preserve">Netzgebiet Stadtwerke Bad Wildbad </v>
      </c>
      <c r="D13" s="62" t="s">
        <v>246</v>
      </c>
      <c r="E13" s="165" t="s">
        <v>669</v>
      </c>
      <c r="F13" s="297" t="str">
        <f>VLOOKUP($E13,'BDEW-Standard'!$B$3:$M$94,F$9,0)</f>
        <v>GA3</v>
      </c>
      <c r="H13" s="274">
        <f>ROUND(VLOOKUP($E13,'BDEW-Standard'!$B$3:$M$94,H$9,0),7)</f>
        <v>2.2850164999999998</v>
      </c>
      <c r="I13" s="274">
        <f>ROUND(VLOOKUP($E13,'BDEW-Standard'!$B$3:$M$94,I$9,0),7)</f>
        <v>-36.287858399999998</v>
      </c>
      <c r="J13" s="274">
        <f>ROUND(VLOOKUP($E13,'BDEW-Standard'!$B$3:$M$94,J$9,0),7)</f>
        <v>6.5885125999999996</v>
      </c>
      <c r="K13" s="274">
        <f>ROUND(VLOOKUP($E13,'BDEW-Standard'!$B$3:$M$94,K$9,0),7)</f>
        <v>0.31505349999999999</v>
      </c>
      <c r="L13" s="338">
        <f>ROUND(VLOOKUP($E13,'BDEW-Standard'!$B$3:$M$94,L$9,0),1)</f>
        <v>40</v>
      </c>
      <c r="M13" s="274">
        <f>ROUND(VLOOKUP($E13,'BDEW-Standard'!$B$3:$M$94,M$9,0),7)</f>
        <v>0</v>
      </c>
      <c r="N13" s="274">
        <f>ROUND(VLOOKUP($E13,'BDEW-Standard'!$B$3:$M$94,N$9,0),7)</f>
        <v>0</v>
      </c>
      <c r="O13" s="274">
        <f>ROUND(VLOOKUP($E13,'BDEW-Standard'!$B$3:$M$94,O$9,0),7)</f>
        <v>0</v>
      </c>
      <c r="P13" s="274">
        <f>ROUND(VLOOKUP($E13,'BDEW-Standard'!$B$3:$M$94,P$9,0),7)</f>
        <v>0</v>
      </c>
      <c r="Q13" s="339">
        <f>($H13/(1+($I13/($Q$9-$L13))^$J13)+$K13)+MAX($M13*$Q$9+$N13,$O13*$Q$9+$P13)</f>
        <v>1.0096183914256316</v>
      </c>
      <c r="R13" s="275">
        <f>ROUND(VLOOKUP(MID($E13,4,3),'Wochentag F(WT)'!$B$7:$J$22,R$9,0),4)</f>
        <v>0.93220000000000003</v>
      </c>
      <c r="S13" s="275">
        <f>ROUND(VLOOKUP(MID($E13,4,3),'Wochentag F(WT)'!$B$7:$J$22,S$9,0),4)</f>
        <v>0.98939999999999995</v>
      </c>
      <c r="T13" s="275">
        <f>ROUND(VLOOKUP(MID($E13,4,3),'Wochentag F(WT)'!$B$7:$J$22,T$9,0),4)</f>
        <v>1.0033000000000001</v>
      </c>
      <c r="U13" s="275">
        <f>ROUND(VLOOKUP(MID($E13,4,3),'Wochentag F(WT)'!$B$7:$J$22,U$9,0),4)</f>
        <v>1.0108999999999999</v>
      </c>
      <c r="V13" s="275">
        <f>ROUND(VLOOKUP(MID($E13,4,3),'Wochentag F(WT)'!$B$7:$J$22,V$9,0),4)</f>
        <v>1.018</v>
      </c>
      <c r="W13" s="275">
        <f>ROUND(VLOOKUP(MID($E13,4,3),'Wochentag F(WT)'!$B$7:$J$22,W$9,0),4)</f>
        <v>1.0356000000000001</v>
      </c>
      <c r="X13" s="276">
        <f>7-SUM(R13:W13)</f>
        <v>1.0106000000000002</v>
      </c>
      <c r="Y13" s="293"/>
      <c r="Z13" s="211"/>
    </row>
    <row r="14" spans="2:26" s="143" customFormat="1">
      <c r="B14" s="144">
        <v>3</v>
      </c>
      <c r="C14" s="145" t="str">
        <f t="shared" si="0"/>
        <v xml:space="preserve">Netzgebiet Stadtwerke Bad Wildbad </v>
      </c>
      <c r="D14" s="62" t="s">
        <v>246</v>
      </c>
      <c r="E14" s="165" t="s">
        <v>670</v>
      </c>
      <c r="F14" s="297" t="str">
        <f>VLOOKUP($E14,'BDEW-Standard'!$B$3:$M$94,F$9,0)</f>
        <v>HA3</v>
      </c>
      <c r="H14" s="274">
        <f>ROUND(VLOOKUP($E14,'BDEW-Standard'!$B$3:$M$94,H$9,0),7)</f>
        <v>3.5811213999999998</v>
      </c>
      <c r="I14" s="274">
        <f>ROUND(VLOOKUP($E14,'BDEW-Standard'!$B$3:$M$94,I$9,0),7)</f>
        <v>-36.965006500000001</v>
      </c>
      <c r="J14" s="274">
        <f>ROUND(VLOOKUP($E14,'BDEW-Standard'!$B$3:$M$94,J$9,0),7)</f>
        <v>7.2256947</v>
      </c>
      <c r="K14" s="274">
        <f>ROUND(VLOOKUP($E14,'BDEW-Standard'!$B$3:$M$94,K$9,0),7)</f>
        <v>4.4841600000000002E-2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>($H14/(1+($I14/($Q$9-$L14))^$J14)+$K14)+MAX($M14*$Q$9+$N14,$O14*$Q$9+$P14)</f>
        <v>0.97852945357176691</v>
      </c>
      <c r="R14" s="275">
        <f>ROUND(VLOOKUP(MID($E14,4,3),'Wochentag F(WT)'!$B$7:$J$22,R$9,0),4)</f>
        <v>1.0358000000000001</v>
      </c>
      <c r="S14" s="275">
        <f>ROUND(VLOOKUP(MID($E14,4,3),'Wochentag F(WT)'!$B$7:$J$22,S$9,0),4)</f>
        <v>1.0232000000000001</v>
      </c>
      <c r="T14" s="275">
        <f>ROUND(VLOOKUP(MID($E14,4,3),'Wochentag F(WT)'!$B$7:$J$22,T$9,0),4)</f>
        <v>1.0251999999999999</v>
      </c>
      <c r="U14" s="275">
        <f>ROUND(VLOOKUP(MID($E14,4,3),'Wochentag F(WT)'!$B$7:$J$22,U$9,0),4)</f>
        <v>1.0295000000000001</v>
      </c>
      <c r="V14" s="275">
        <f>ROUND(VLOOKUP(MID($E14,4,3),'Wochentag F(WT)'!$B$7:$J$22,V$9,0),4)</f>
        <v>1.0253000000000001</v>
      </c>
      <c r="W14" s="275">
        <f>ROUND(VLOOKUP(MID($E14,4,3),'Wochentag F(WT)'!$B$7:$J$22,W$9,0),4)</f>
        <v>0.96750000000000003</v>
      </c>
      <c r="X14" s="276">
        <f>7-SUM(R14:W14)</f>
        <v>0.89350000000000041</v>
      </c>
      <c r="Y14" s="293"/>
      <c r="Z14" s="211"/>
    </row>
    <row r="15" spans="2:26" s="143" customFormat="1">
      <c r="B15" s="144">
        <v>4</v>
      </c>
      <c r="C15" s="145" t="str">
        <f t="shared" si="0"/>
        <v xml:space="preserve">Netzgebiet Stadtwerke Bad Wildbad </v>
      </c>
      <c r="D15" s="62" t="s">
        <v>246</v>
      </c>
      <c r="E15" s="165" t="s">
        <v>671</v>
      </c>
      <c r="F15" s="297" t="str">
        <f>VLOOKUP($E15,'BDEW-Standard'!$B$3:$M$94,F$9,0)</f>
        <v>KO3</v>
      </c>
      <c r="H15" s="274">
        <f>ROUND(VLOOKUP($E15,'BDEW-Standard'!$B$3:$M$94,H$9,0),7)</f>
        <v>2.7172288</v>
      </c>
      <c r="I15" s="274">
        <f>ROUND(VLOOKUP($E15,'BDEW-Standard'!$B$3:$M$94,I$9,0),7)</f>
        <v>-35.141256300000002</v>
      </c>
      <c r="J15" s="274">
        <f>ROUND(VLOOKUP($E15,'BDEW-Standard'!$B$3:$M$94,J$9,0),7)</f>
        <v>7.1303394999999998</v>
      </c>
      <c r="K15" s="274">
        <f>ROUND(VLOOKUP($E15,'BDEW-Standard'!$B$3:$M$94,K$9,0),7)</f>
        <v>0.14184720000000001</v>
      </c>
      <c r="L15" s="338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9">
        <f>($H15/(1+($I15/($Q$9-$L15))^$J15)+$K15)+MAX($M15*$Q$9+$N15,$O15*$Q$9+$P15)</f>
        <v>1.0630299199876638</v>
      </c>
      <c r="R15" s="275">
        <f>ROUND(VLOOKUP(MID($E15,4,3),'Wochentag F(WT)'!$B$7:$J$22,R$9,0),4)</f>
        <v>1.0354000000000001</v>
      </c>
      <c r="S15" s="275">
        <f>ROUND(VLOOKUP(MID($E15,4,3),'Wochentag F(WT)'!$B$7:$J$22,S$9,0),4)</f>
        <v>1.0523</v>
      </c>
      <c r="T15" s="275">
        <f>ROUND(VLOOKUP(MID($E15,4,3),'Wochentag F(WT)'!$B$7:$J$22,T$9,0),4)</f>
        <v>1.0448999999999999</v>
      </c>
      <c r="U15" s="275">
        <f>ROUND(VLOOKUP(MID($E15,4,3),'Wochentag F(WT)'!$B$7:$J$22,U$9,0),4)</f>
        <v>1.0494000000000001</v>
      </c>
      <c r="V15" s="275">
        <f>ROUND(VLOOKUP(MID($E15,4,3),'Wochentag F(WT)'!$B$7:$J$22,V$9,0),4)</f>
        <v>0.98850000000000005</v>
      </c>
      <c r="W15" s="275">
        <f>ROUND(VLOOKUP(MID($E15,4,3),'Wochentag F(WT)'!$B$7:$J$22,W$9,0),4)</f>
        <v>0.88600000000000001</v>
      </c>
      <c r="X15" s="276">
        <f>7-SUM(R15:W15)</f>
        <v>0.94349999999999934</v>
      </c>
      <c r="Y15" s="293"/>
      <c r="Z15" s="211"/>
    </row>
    <row r="16" spans="2:26" s="143" customFormat="1">
      <c r="B16" s="144">
        <v>5</v>
      </c>
      <c r="C16" s="145" t="str">
        <f t="shared" si="0"/>
        <v xml:space="preserve">Netzgebiet Stadtwerke Bad Wildbad </v>
      </c>
      <c r="D16" s="62" t="s">
        <v>246</v>
      </c>
      <c r="E16" s="165" t="s">
        <v>33</v>
      </c>
      <c r="F16" s="297" t="s">
        <v>300</v>
      </c>
      <c r="H16" s="274">
        <v>3.0385546748999999</v>
      </c>
      <c r="I16" s="274">
        <v>-37.182990840800002</v>
      </c>
      <c r="J16" s="274">
        <v>5.6644868649999998</v>
      </c>
      <c r="K16" s="274">
        <v>9.5584450725400005E-2</v>
      </c>
      <c r="L16" s="338">
        <v>40</v>
      </c>
      <c r="M16" s="274">
        <v>0</v>
      </c>
      <c r="N16" s="274">
        <v>0</v>
      </c>
      <c r="O16" s="274">
        <v>0</v>
      </c>
      <c r="P16" s="274" t="e">
        <f>ROUND(VLOOKUP($E16,'BDEW-Standard'!$B$3:$M$94,P$9,0),7)</f>
        <v>#N/A</v>
      </c>
      <c r="Q16" s="339" t="e">
        <f>($H16/(1+($I16/($Q$9-$L16))^$J16)+$K16)+MAX($M16*$Q$9+$N16,$O16*$Q$9+$P16)</f>
        <v>#N/A</v>
      </c>
      <c r="R16" s="275">
        <v>1</v>
      </c>
      <c r="S16" s="275">
        <v>1</v>
      </c>
      <c r="T16" s="275">
        <v>1</v>
      </c>
      <c r="U16" s="275">
        <v>1</v>
      </c>
      <c r="V16" s="275">
        <v>1</v>
      </c>
      <c r="W16" s="275">
        <v>1</v>
      </c>
      <c r="X16" s="275">
        <v>1</v>
      </c>
      <c r="Y16" s="293"/>
      <c r="Z16" s="211"/>
    </row>
    <row r="17" spans="2:26" s="143" customFormat="1">
      <c r="B17" s="144">
        <v>6</v>
      </c>
      <c r="C17" s="145" t="str">
        <f t="shared" si="0"/>
        <v xml:space="preserve">Netzgebiet Stadtwerke Bad Wildbad </v>
      </c>
      <c r="D17" s="62" t="s">
        <v>246</v>
      </c>
      <c r="E17" s="165" t="s">
        <v>41</v>
      </c>
      <c r="F17" s="297" t="s">
        <v>308</v>
      </c>
      <c r="H17" s="274">
        <v>2.3767683499999999</v>
      </c>
      <c r="I17" s="274">
        <v>-34.719233250000002</v>
      </c>
      <c r="J17" s="274">
        <v>5.8332161640000004</v>
      </c>
      <c r="K17" s="274">
        <v>0.1218182</v>
      </c>
      <c r="L17" s="338">
        <v>40</v>
      </c>
      <c r="M17" s="274">
        <v>0</v>
      </c>
      <c r="N17" s="274">
        <v>0</v>
      </c>
      <c r="O17" s="274">
        <v>0</v>
      </c>
      <c r="P17" s="274" t="e">
        <f>ROUND(VLOOKUP($E17,'BDEW-Standard'!$B$3:$M$94,P$9,0),7)</f>
        <v>#N/A</v>
      </c>
      <c r="Q17" s="339" t="e">
        <f t="shared" ref="Q16:Q17" si="2">($H17/(1+($I17/($Q$9-$L17))^$J17)+$K17)+MAX($M17*$Q$9+$N17,$O17*$Q$9+$P17)</f>
        <v>#N/A</v>
      </c>
      <c r="R17" s="275">
        <v>1</v>
      </c>
      <c r="S17" s="275">
        <v>1</v>
      </c>
      <c r="T17" s="275">
        <v>1</v>
      </c>
      <c r="U17" s="275">
        <v>1</v>
      </c>
      <c r="V17" s="275">
        <v>1</v>
      </c>
      <c r="W17" s="275">
        <v>1</v>
      </c>
      <c r="X17" s="275">
        <v>1</v>
      </c>
      <c r="Y17" s="293"/>
      <c r="Z17" s="211"/>
    </row>
    <row r="18" spans="2:26" s="143" customFormat="1">
      <c r="B18" s="144"/>
      <c r="C18" s="145"/>
      <c r="D18" s="62"/>
      <c r="E18" s="165"/>
      <c r="F18" s="297"/>
      <c r="H18" s="274"/>
      <c r="I18" s="274"/>
      <c r="J18" s="274"/>
      <c r="K18" s="274"/>
      <c r="L18" s="338"/>
      <c r="M18" s="274"/>
      <c r="N18" s="274"/>
      <c r="O18" s="274"/>
      <c r="P18" s="274"/>
      <c r="Q18" s="339"/>
      <c r="R18" s="275"/>
      <c r="S18" s="275"/>
      <c r="T18" s="275"/>
      <c r="U18" s="275"/>
      <c r="V18" s="275"/>
      <c r="W18" s="275"/>
      <c r="X18" s="276"/>
      <c r="Y18" s="293"/>
      <c r="Z18" s="211"/>
    </row>
    <row r="19" spans="2:26" s="143" customFormat="1">
      <c r="B19" s="144"/>
      <c r="C19" s="145"/>
      <c r="D19" s="62"/>
      <c r="E19" s="165"/>
      <c r="F19" s="297"/>
      <c r="H19" s="274"/>
      <c r="I19" s="274"/>
      <c r="J19" s="274"/>
      <c r="K19" s="274"/>
      <c r="L19" s="338"/>
      <c r="M19" s="274"/>
      <c r="N19" s="274"/>
      <c r="O19" s="274"/>
      <c r="P19" s="274"/>
      <c r="Q19" s="339"/>
      <c r="R19" s="275"/>
      <c r="S19" s="275"/>
      <c r="T19" s="275"/>
      <c r="U19" s="275"/>
      <c r="V19" s="275"/>
      <c r="W19" s="275"/>
      <c r="X19" s="276"/>
      <c r="Y19" s="293"/>
      <c r="Z19" s="211"/>
    </row>
    <row r="20" spans="2:26" s="143" customFormat="1">
      <c r="B20" s="144"/>
      <c r="C20" s="145"/>
      <c r="D20" s="62"/>
      <c r="E20" s="165"/>
      <c r="F20" s="297"/>
      <c r="H20" s="274"/>
      <c r="I20" s="274"/>
      <c r="J20" s="274"/>
      <c r="K20" s="274"/>
      <c r="L20" s="338"/>
      <c r="M20" s="274"/>
      <c r="N20" s="274"/>
      <c r="O20" s="274"/>
      <c r="P20" s="274"/>
      <c r="Q20" s="339"/>
      <c r="R20" s="275"/>
      <c r="S20" s="275"/>
      <c r="T20" s="275"/>
      <c r="U20" s="275"/>
      <c r="V20" s="275"/>
      <c r="W20" s="275"/>
      <c r="X20" s="276"/>
      <c r="Y20" s="293"/>
      <c r="Z20" s="211"/>
    </row>
    <row r="21" spans="2:26" s="143" customFormat="1">
      <c r="B21" s="144"/>
      <c r="C21" s="145"/>
      <c r="D21" s="62"/>
      <c r="E21" s="165"/>
      <c r="F21" s="297"/>
      <c r="H21" s="274"/>
      <c r="I21" s="274"/>
      <c r="J21" s="274"/>
      <c r="K21" s="274"/>
      <c r="L21" s="338"/>
      <c r="M21" s="274"/>
      <c r="N21" s="274"/>
      <c r="O21" s="274"/>
      <c r="P21" s="274"/>
      <c r="Q21" s="339"/>
      <c r="R21" s="275"/>
      <c r="S21" s="275"/>
      <c r="T21" s="275"/>
      <c r="U21" s="275"/>
      <c r="V21" s="275"/>
      <c r="W21" s="275"/>
      <c r="X21" s="276"/>
      <c r="Y21" s="293"/>
      <c r="Z21" s="211"/>
    </row>
    <row r="22" spans="2:26" s="143" customFormat="1">
      <c r="B22" s="144"/>
      <c r="C22" s="145"/>
      <c r="D22" s="62"/>
      <c r="E22" s="165"/>
      <c r="F22" s="297"/>
      <c r="H22" s="274"/>
      <c r="I22" s="274"/>
      <c r="J22" s="274"/>
      <c r="K22" s="274"/>
      <c r="L22" s="338"/>
      <c r="M22" s="274"/>
      <c r="N22" s="274"/>
      <c r="O22" s="274"/>
      <c r="P22" s="274"/>
      <c r="Q22" s="339"/>
      <c r="R22" s="275"/>
      <c r="S22" s="275"/>
      <c r="T22" s="275"/>
      <c r="U22" s="275"/>
      <c r="V22" s="275"/>
      <c r="W22" s="275"/>
      <c r="X22" s="276"/>
      <c r="Y22" s="293"/>
      <c r="Z22" s="211"/>
    </row>
    <row r="23" spans="2:26" s="143" customFormat="1">
      <c r="B23" s="144"/>
      <c r="C23" s="145"/>
      <c r="D23" s="62"/>
      <c r="E23" s="165"/>
      <c r="F23" s="297"/>
      <c r="H23" s="274"/>
      <c r="I23" s="274"/>
      <c r="J23" s="274"/>
      <c r="K23" s="274"/>
      <c r="L23" s="338"/>
      <c r="M23" s="274"/>
      <c r="N23" s="274"/>
      <c r="O23" s="274"/>
      <c r="P23" s="274"/>
      <c r="Q23" s="339"/>
      <c r="R23" s="275"/>
      <c r="S23" s="275"/>
      <c r="T23" s="275"/>
      <c r="U23" s="275"/>
      <c r="V23" s="275"/>
      <c r="W23" s="275"/>
      <c r="X23" s="276"/>
      <c r="Y23" s="293"/>
      <c r="Z23" s="211"/>
    </row>
    <row r="24" spans="2:26" s="143" customFormat="1">
      <c r="B24" s="144"/>
      <c r="C24" s="145"/>
      <c r="D24" s="62"/>
      <c r="E24" s="165"/>
      <c r="F24" s="297"/>
      <c r="H24" s="274"/>
      <c r="I24" s="274"/>
      <c r="J24" s="274"/>
      <c r="K24" s="274"/>
      <c r="L24" s="338"/>
      <c r="M24" s="274"/>
      <c r="N24" s="274"/>
      <c r="O24" s="274"/>
      <c r="P24" s="274"/>
      <c r="Q24" s="339"/>
      <c r="R24" s="275"/>
      <c r="S24" s="275"/>
      <c r="T24" s="275"/>
      <c r="U24" s="275"/>
      <c r="V24" s="275"/>
      <c r="W24" s="275"/>
      <c r="X24" s="276"/>
      <c r="Y24" s="293"/>
      <c r="Z24" s="211"/>
    </row>
    <row r="25" spans="2:26" s="143" customFormat="1">
      <c r="B25" s="144"/>
      <c r="C25" s="145"/>
      <c r="D25" s="62"/>
      <c r="E25" s="165"/>
      <c r="F25" s="297"/>
      <c r="H25" s="274"/>
      <c r="I25" s="274"/>
      <c r="J25" s="274"/>
      <c r="K25" s="274"/>
      <c r="L25" s="338"/>
      <c r="M25" s="274"/>
      <c r="N25" s="274"/>
      <c r="O25" s="274"/>
      <c r="P25" s="274"/>
      <c r="Q25" s="339"/>
      <c r="R25" s="275"/>
      <c r="S25" s="275"/>
      <c r="T25" s="275"/>
      <c r="U25" s="275"/>
      <c r="V25" s="275"/>
      <c r="W25" s="275"/>
      <c r="X25" s="276"/>
      <c r="Y25" s="293"/>
      <c r="Z25" s="211"/>
    </row>
    <row r="26" spans="2:26" s="143" customFormat="1">
      <c r="B26" s="144"/>
      <c r="C26" s="145"/>
      <c r="D26" s="62"/>
      <c r="E26" s="165"/>
      <c r="F26" s="297"/>
      <c r="H26" s="274"/>
      <c r="I26" s="274"/>
      <c r="J26" s="274"/>
      <c r="K26" s="274"/>
      <c r="L26" s="338"/>
      <c r="M26" s="274"/>
      <c r="N26" s="274"/>
      <c r="O26" s="274"/>
      <c r="P26" s="274"/>
      <c r="Q26" s="339"/>
      <c r="R26" s="275"/>
      <c r="S26" s="275"/>
      <c r="T26" s="275"/>
      <c r="U26" s="275"/>
      <c r="V26" s="275"/>
      <c r="W26" s="275"/>
      <c r="X26" s="276"/>
      <c r="Y26" s="293"/>
      <c r="Z26" s="211"/>
    </row>
    <row r="27" spans="2:26" s="143" customFormat="1">
      <c r="B27" s="144"/>
      <c r="C27" s="145"/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/>
      <c r="C28" s="145"/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/>
      <c r="C29" s="145"/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/>
      <c r="C30" s="145"/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/>
      <c r="C31" s="145"/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/>
      <c r="C32" s="145"/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/>
      <c r="C33" s="145"/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/>
      <c r="C34" s="145"/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/>
      <c r="C35" s="145"/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/>
      <c r="C36" s="145"/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/>
      <c r="C37" s="145"/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/>
      <c r="C38" s="145"/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/>
      <c r="C39" s="145"/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/>
      <c r="C40" s="145"/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/>
      <c r="C41" s="145"/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15 H11:K15 H19:K41 F19:F41 M11:P41 R11:Y41">
    <cfRule type="expression" dxfId="17" priority="20">
      <formula>ISERROR(F11)</formula>
    </cfRule>
  </conditionalFormatting>
  <conditionalFormatting sqref="E12:F15 Y12:Y41 E19:F41">
    <cfRule type="duplicateValues" dxfId="16" priority="42"/>
  </conditionalFormatting>
  <conditionalFormatting sqref="L11:L15 L19:L41">
    <cfRule type="expression" dxfId="15" priority="11">
      <formula>ISERROR(L11)</formula>
    </cfRule>
  </conditionalFormatting>
  <conditionalFormatting sqref="Q11:Q41">
    <cfRule type="expression" dxfId="0" priority="10">
      <formula>ISERROR(Q11)</formula>
    </cfRule>
  </conditionalFormatting>
  <conditionalFormatting sqref="F16 H16:K16">
    <cfRule type="expression" dxfId="14" priority="8">
      <formula>ISERROR(F16)</formula>
    </cfRule>
  </conditionalFormatting>
  <conditionalFormatting sqref="E16:F16">
    <cfRule type="duplicateValues" dxfId="13" priority="9"/>
  </conditionalFormatting>
  <conditionalFormatting sqref="L16">
    <cfRule type="expression" dxfId="12" priority="7">
      <formula>ISERROR(L16)</formula>
    </cfRule>
  </conditionalFormatting>
  <conditionalFormatting sqref="F17:F18 H17:K18">
    <cfRule type="expression" dxfId="11" priority="2">
      <formula>ISERROR(F17)</formula>
    </cfRule>
  </conditionalFormatting>
  <conditionalFormatting sqref="E17:F18">
    <cfRule type="duplicateValues" dxfId="10" priority="3"/>
  </conditionalFormatting>
  <conditionalFormatting sqref="L17:L18">
    <cfRule type="expression" dxfId="9" priority="1">
      <formula>ISERROR(L17)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 H12:K12 C13:C17 M12:X12" unlockedFormula="1"/>
    <ignoredError sqref="L12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1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C7" sqref="C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Stadtwerke Bad Wildbad GmbH &amp;. Co. KG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446</v>
      </c>
      <c r="C5" s="64" t="str">
        <f>Netzbetreiber!$D$28</f>
        <v xml:space="preserve">Netzgebiet Stadtwerke Bad Wildbad 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444</v>
      </c>
      <c r="C6" s="63" t="str">
        <f>Netzbetreiber!$D$11</f>
        <v>9870034900000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132</v>
      </c>
      <c r="C7" s="59">
        <f>Netzbetreiber!$D$6</f>
        <v>42278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5" t="s">
        <v>460</v>
      </c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  <c r="AC8" s="346"/>
      <c r="AD8" s="347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371</v>
      </c>
      <c r="O9" s="92" t="s">
        <v>372</v>
      </c>
      <c r="P9" s="92" t="s">
        <v>373</v>
      </c>
      <c r="Q9" s="92" t="s">
        <v>374</v>
      </c>
      <c r="R9" s="92" t="s">
        <v>375</v>
      </c>
      <c r="S9" s="92" t="s">
        <v>376</v>
      </c>
      <c r="T9" s="92" t="s">
        <v>377</v>
      </c>
      <c r="U9" s="92" t="s">
        <v>378</v>
      </c>
      <c r="V9" s="92" t="s">
        <v>379</v>
      </c>
      <c r="W9" s="92" t="s">
        <v>380</v>
      </c>
      <c r="X9" s="92" t="s">
        <v>381</v>
      </c>
      <c r="Y9" s="92" t="s">
        <v>382</v>
      </c>
      <c r="Z9" s="92" t="s">
        <v>383</v>
      </c>
      <c r="AA9" s="92" t="s">
        <v>384</v>
      </c>
      <c r="AB9" s="92" t="s">
        <v>385</v>
      </c>
      <c r="AC9" s="93" t="s">
        <v>386</v>
      </c>
      <c r="AD9" s="93" t="s">
        <v>428</v>
      </c>
    </row>
    <row r="10" spans="2:30" ht="72" customHeight="1" thickBot="1">
      <c r="B10" s="350" t="s">
        <v>584</v>
      </c>
      <c r="C10" s="351"/>
      <c r="D10" s="94">
        <v>2</v>
      </c>
      <c r="E10" s="95" t="str">
        <f>IF(ISERROR(HLOOKUP(E$11,$M$9:$AD$33,$D10,0)),"",HLOOKUP(E$11,$M$9:$AD$33,$D10,0))</f>
        <v/>
      </c>
      <c r="F10" s="348" t="s">
        <v>397</v>
      </c>
      <c r="G10" s="348"/>
      <c r="H10" s="348"/>
      <c r="I10" s="348"/>
      <c r="J10" s="348"/>
      <c r="K10" s="348"/>
      <c r="L10" s="349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429</v>
      </c>
    </row>
    <row r="11" spans="2:30" ht="15.75" thickBot="1">
      <c r="B11" s="102" t="s">
        <v>420</v>
      </c>
      <c r="C11" s="103"/>
      <c r="D11" s="104">
        <v>3</v>
      </c>
      <c r="E11" s="105"/>
      <c r="F11" s="106" t="s">
        <v>388</v>
      </c>
      <c r="G11" s="107" t="s">
        <v>389</v>
      </c>
      <c r="H11" s="107" t="s">
        <v>390</v>
      </c>
      <c r="I11" s="107" t="s">
        <v>391</v>
      </c>
      <c r="J11" s="107" t="s">
        <v>392</v>
      </c>
      <c r="K11" s="107" t="s">
        <v>393</v>
      </c>
      <c r="L11" s="108" t="s">
        <v>394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398</v>
      </c>
      <c r="C12" s="110"/>
      <c r="D12" s="111">
        <v>4</v>
      </c>
      <c r="E12" s="304">
        <f>MIN(SUMPRODUCT($M$11:$AD$11,M12:AD12),1)</f>
        <v>1</v>
      </c>
      <c r="F12" s="301" t="s">
        <v>394</v>
      </c>
      <c r="G12" s="78" t="s">
        <v>394</v>
      </c>
      <c r="H12" s="78" t="s">
        <v>394</v>
      </c>
      <c r="I12" s="78" t="s">
        <v>394</v>
      </c>
      <c r="J12" s="78" t="s">
        <v>394</v>
      </c>
      <c r="K12" s="78" t="s">
        <v>394</v>
      </c>
      <c r="L12" s="79" t="s">
        <v>394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399</v>
      </c>
      <c r="C13" s="117"/>
      <c r="D13" s="111">
        <v>5</v>
      </c>
      <c r="E13" s="305">
        <f t="shared" ref="E13:E33" si="0">MIN(SUMPRODUCT($M$11:$AD$11,M13:AD13),1)</f>
        <v>0</v>
      </c>
      <c r="F13" s="302"/>
      <c r="G13" s="80"/>
      <c r="H13" s="80"/>
      <c r="I13" s="80"/>
      <c r="J13" s="80"/>
      <c r="K13" s="80"/>
      <c r="L13" s="81"/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400</v>
      </c>
      <c r="C14" s="117"/>
      <c r="D14" s="111">
        <v>6</v>
      </c>
      <c r="E14" s="305">
        <f t="shared" si="0"/>
        <v>0</v>
      </c>
      <c r="F14" s="302"/>
      <c r="G14" s="80"/>
      <c r="H14" s="80"/>
      <c r="I14" s="80"/>
      <c r="J14" s="80"/>
      <c r="K14" s="80"/>
      <c r="L14" s="81"/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402</v>
      </c>
      <c r="C15" s="117"/>
      <c r="D15" s="111">
        <v>7</v>
      </c>
      <c r="E15" s="305">
        <f t="shared" si="0"/>
        <v>0</v>
      </c>
      <c r="F15" s="302"/>
      <c r="G15" s="80"/>
      <c r="H15" s="80"/>
      <c r="I15" s="80"/>
      <c r="J15" s="80"/>
      <c r="K15" s="80"/>
      <c r="L15" s="81"/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414</v>
      </c>
      <c r="C16" s="117"/>
      <c r="D16" s="111">
        <v>8</v>
      </c>
      <c r="E16" s="305">
        <f t="shared" si="0"/>
        <v>1</v>
      </c>
      <c r="F16" s="302" t="s">
        <v>401</v>
      </c>
      <c r="G16" s="80" t="s">
        <v>401</v>
      </c>
      <c r="H16" s="80" t="s">
        <v>401</v>
      </c>
      <c r="I16" s="80" t="s">
        <v>401</v>
      </c>
      <c r="J16" s="80" t="s">
        <v>394</v>
      </c>
      <c r="K16" s="80" t="s">
        <v>401</v>
      </c>
      <c r="L16" s="81" t="s">
        <v>401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415</v>
      </c>
      <c r="C17" s="117"/>
      <c r="D17" s="111">
        <v>9</v>
      </c>
      <c r="E17" s="305">
        <f t="shared" si="0"/>
        <v>1</v>
      </c>
      <c r="F17" s="302" t="s">
        <v>401</v>
      </c>
      <c r="G17" s="80" t="s">
        <v>401</v>
      </c>
      <c r="H17" s="80" t="s">
        <v>401</v>
      </c>
      <c r="I17" s="80" t="s">
        <v>401</v>
      </c>
      <c r="J17" s="80" t="s">
        <v>401</v>
      </c>
      <c r="K17" s="80" t="s">
        <v>401</v>
      </c>
      <c r="L17" s="81" t="s">
        <v>394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416</v>
      </c>
      <c r="C18" s="117"/>
      <c r="D18" s="111">
        <v>10</v>
      </c>
      <c r="E18" s="305">
        <f t="shared" si="0"/>
        <v>1</v>
      </c>
      <c r="F18" s="302" t="s">
        <v>394</v>
      </c>
      <c r="G18" s="80" t="s">
        <v>401</v>
      </c>
      <c r="H18" s="80" t="s">
        <v>401</v>
      </c>
      <c r="I18" s="80" t="s">
        <v>401</v>
      </c>
      <c r="J18" s="80" t="s">
        <v>401</v>
      </c>
      <c r="K18" s="80" t="s">
        <v>401</v>
      </c>
      <c r="L18" s="81" t="s">
        <v>401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403</v>
      </c>
      <c r="C19" s="117"/>
      <c r="D19" s="111">
        <v>11</v>
      </c>
      <c r="E19" s="305">
        <f t="shared" si="0"/>
        <v>1</v>
      </c>
      <c r="F19" s="302" t="s">
        <v>394</v>
      </c>
      <c r="G19" s="80" t="s">
        <v>394</v>
      </c>
      <c r="H19" s="80" t="s">
        <v>394</v>
      </c>
      <c r="I19" s="80" t="s">
        <v>394</v>
      </c>
      <c r="J19" s="80" t="s">
        <v>394</v>
      </c>
      <c r="K19" s="80" t="s">
        <v>394</v>
      </c>
      <c r="L19" s="81" t="s">
        <v>394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650</v>
      </c>
      <c r="C20" s="117"/>
      <c r="D20" s="111">
        <v>12</v>
      </c>
      <c r="E20" s="305">
        <f t="shared" si="0"/>
        <v>1</v>
      </c>
      <c r="F20" s="302" t="s">
        <v>401</v>
      </c>
      <c r="G20" s="80" t="s">
        <v>401</v>
      </c>
      <c r="H20" s="80" t="s">
        <v>401</v>
      </c>
      <c r="I20" s="80" t="s">
        <v>394</v>
      </c>
      <c r="J20" s="80" t="s">
        <v>401</v>
      </c>
      <c r="K20" s="80" t="s">
        <v>401</v>
      </c>
      <c r="L20" s="81" t="s">
        <v>401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417</v>
      </c>
      <c r="C21" s="117"/>
      <c r="D21" s="111">
        <v>13</v>
      </c>
      <c r="E21" s="305">
        <f t="shared" si="0"/>
        <v>1</v>
      </c>
      <c r="F21" s="302" t="s">
        <v>401</v>
      </c>
      <c r="G21" s="80" t="s">
        <v>401</v>
      </c>
      <c r="H21" s="80" t="s">
        <v>401</v>
      </c>
      <c r="I21" s="80" t="s">
        <v>401</v>
      </c>
      <c r="J21" s="80" t="s">
        <v>401</v>
      </c>
      <c r="K21" s="80" t="s">
        <v>401</v>
      </c>
      <c r="L21" s="81" t="s">
        <v>394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418</v>
      </c>
      <c r="C22" s="117"/>
      <c r="D22" s="111">
        <v>14</v>
      </c>
      <c r="E22" s="305">
        <f t="shared" si="0"/>
        <v>1</v>
      </c>
      <c r="F22" s="302" t="s">
        <v>394</v>
      </c>
      <c r="G22" s="80" t="s">
        <v>401</v>
      </c>
      <c r="H22" s="80" t="s">
        <v>401</v>
      </c>
      <c r="I22" s="80" t="s">
        <v>401</v>
      </c>
      <c r="J22" s="80" t="s">
        <v>401</v>
      </c>
      <c r="K22" s="80" t="s">
        <v>401</v>
      </c>
      <c r="L22" s="81" t="s">
        <v>401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419</v>
      </c>
      <c r="C23" s="117"/>
      <c r="D23" s="111">
        <v>15</v>
      </c>
      <c r="E23" s="305">
        <f t="shared" si="0"/>
        <v>0</v>
      </c>
      <c r="F23" s="302"/>
      <c r="G23" s="80"/>
      <c r="H23" s="80"/>
      <c r="I23" s="80" t="s">
        <v>394</v>
      </c>
      <c r="J23" s="80"/>
      <c r="K23" s="80"/>
      <c r="L23" s="81"/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404</v>
      </c>
      <c r="C24" s="117"/>
      <c r="D24" s="111">
        <v>16</v>
      </c>
      <c r="E24" s="305">
        <f t="shared" si="0"/>
        <v>0</v>
      </c>
      <c r="F24" s="302"/>
      <c r="G24" s="80"/>
      <c r="H24" s="80"/>
      <c r="I24" s="80"/>
      <c r="J24" s="80"/>
      <c r="K24" s="80"/>
      <c r="L24" s="81"/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405</v>
      </c>
      <c r="C25" s="117"/>
      <c r="D25" s="111">
        <v>17</v>
      </c>
      <c r="E25" s="305">
        <f t="shared" si="0"/>
        <v>0</v>
      </c>
      <c r="F25" s="302"/>
      <c r="G25" s="80"/>
      <c r="H25" s="80"/>
      <c r="I25" s="80"/>
      <c r="J25" s="80"/>
      <c r="K25" s="80"/>
      <c r="L25" s="81"/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406</v>
      </c>
      <c r="C26" s="117"/>
      <c r="D26" s="111">
        <v>18</v>
      </c>
      <c r="E26" s="305">
        <f t="shared" si="0"/>
        <v>1</v>
      </c>
      <c r="F26" s="302" t="s">
        <v>394</v>
      </c>
      <c r="G26" s="80" t="s">
        <v>394</v>
      </c>
      <c r="H26" s="80" t="s">
        <v>394</v>
      </c>
      <c r="I26" s="80" t="s">
        <v>394</v>
      </c>
      <c r="J26" s="80" t="s">
        <v>394</v>
      </c>
      <c r="K26" s="80" t="s">
        <v>394</v>
      </c>
      <c r="L26" s="81" t="s">
        <v>394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407</v>
      </c>
      <c r="C27" s="117"/>
      <c r="D27" s="111">
        <v>19</v>
      </c>
      <c r="E27" s="305">
        <f t="shared" si="0"/>
        <v>0</v>
      </c>
      <c r="F27" s="302"/>
      <c r="G27" s="80"/>
      <c r="H27" s="80"/>
      <c r="I27" s="80"/>
      <c r="J27" s="80"/>
      <c r="K27" s="80"/>
      <c r="L27" s="81"/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408</v>
      </c>
      <c r="C28" s="117"/>
      <c r="D28" s="111">
        <v>20</v>
      </c>
      <c r="E28" s="305">
        <f t="shared" si="0"/>
        <v>0</v>
      </c>
      <c r="F28" s="302" t="s">
        <v>394</v>
      </c>
      <c r="G28" s="80" t="s">
        <v>394</v>
      </c>
      <c r="H28" s="80" t="s">
        <v>394</v>
      </c>
      <c r="I28" s="80" t="s">
        <v>394</v>
      </c>
      <c r="J28" s="80" t="s">
        <v>394</v>
      </c>
      <c r="K28" s="80" t="s">
        <v>394</v>
      </c>
      <c r="L28" s="81" t="s">
        <v>394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409</v>
      </c>
      <c r="C29" s="117"/>
      <c r="D29" s="111">
        <v>21</v>
      </c>
      <c r="E29" s="305">
        <f t="shared" si="0"/>
        <v>0</v>
      </c>
      <c r="F29" s="302"/>
      <c r="G29" s="80"/>
      <c r="H29" s="80"/>
      <c r="I29" s="80"/>
      <c r="J29" s="80"/>
      <c r="K29" s="80"/>
      <c r="L29" s="81"/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410</v>
      </c>
      <c r="C30" s="117"/>
      <c r="D30" s="111">
        <v>22</v>
      </c>
      <c r="E30" s="305">
        <f t="shared" si="0"/>
        <v>0</v>
      </c>
      <c r="F30" s="302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394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411</v>
      </c>
      <c r="C31" s="117"/>
      <c r="D31" s="111">
        <v>23</v>
      </c>
      <c r="E31" s="305">
        <f t="shared" si="0"/>
        <v>1</v>
      </c>
      <c r="F31" s="302" t="s">
        <v>394</v>
      </c>
      <c r="G31" s="80" t="s">
        <v>394</v>
      </c>
      <c r="H31" s="80" t="s">
        <v>394</v>
      </c>
      <c r="I31" s="80" t="s">
        <v>394</v>
      </c>
      <c r="J31" s="80" t="s">
        <v>394</v>
      </c>
      <c r="K31" s="80" t="s">
        <v>394</v>
      </c>
      <c r="L31" s="81" t="s">
        <v>394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412</v>
      </c>
      <c r="C32" s="117"/>
      <c r="D32" s="111">
        <v>24</v>
      </c>
      <c r="E32" s="305">
        <f t="shared" si="0"/>
        <v>1</v>
      </c>
      <c r="F32" s="302" t="s">
        <v>394</v>
      </c>
      <c r="G32" s="80" t="s">
        <v>394</v>
      </c>
      <c r="H32" s="80" t="s">
        <v>394</v>
      </c>
      <c r="I32" s="80" t="s">
        <v>394</v>
      </c>
      <c r="J32" s="80" t="s">
        <v>394</v>
      </c>
      <c r="K32" s="80" t="s">
        <v>394</v>
      </c>
      <c r="L32" s="81" t="s">
        <v>394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413</v>
      </c>
      <c r="C33" s="123"/>
      <c r="D33" s="124">
        <v>25</v>
      </c>
      <c r="E33" s="306">
        <f t="shared" si="0"/>
        <v>0</v>
      </c>
      <c r="F33" s="303" t="s">
        <v>393</v>
      </c>
      <c r="G33" s="82" t="s">
        <v>393</v>
      </c>
      <c r="H33" s="82" t="s">
        <v>393</v>
      </c>
      <c r="I33" s="82" t="s">
        <v>393</v>
      </c>
      <c r="J33" s="82" t="s">
        <v>393</v>
      </c>
      <c r="K33" s="82" t="s">
        <v>393</v>
      </c>
      <c r="L33" s="83" t="s">
        <v>394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6" priority="9">
      <formula>IF(E$11="NB",1,0)</formula>
    </cfRule>
  </conditionalFormatting>
  <conditionalFormatting sqref="F12:L33">
    <cfRule type="expression" dxfId="5" priority="6">
      <formula>IF($E12=1,1,0)</formula>
    </cfRule>
  </conditionalFormatting>
  <conditionalFormatting sqref="M12:AD33">
    <cfRule type="expression" dxfId="4" priority="3">
      <formula>IF(M$11=1,1)</formula>
    </cfRule>
  </conditionalFormatting>
  <conditionalFormatting sqref="M9:AD10">
    <cfRule type="expression" dxfId="3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70" zoomScale="80" zoomScaleNormal="80" workbookViewId="0">
      <selection activeCell="E105" sqref="E105:I105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346</v>
      </c>
      <c r="B1" s="213">
        <v>42173</v>
      </c>
      <c r="D1" s="131" t="s">
        <v>456</v>
      </c>
      <c r="F1" s="214" t="s">
        <v>546</v>
      </c>
      <c r="N1" s="215"/>
    </row>
    <row r="2" spans="1:14" ht="25.5">
      <c r="A2" s="216" t="s">
        <v>270</v>
      </c>
      <c r="B2" s="217" t="s">
        <v>145</v>
      </c>
      <c r="C2" s="218" t="s">
        <v>147</v>
      </c>
      <c r="D2" s="219" t="s">
        <v>148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69</v>
      </c>
      <c r="J2" s="220" t="s">
        <v>149</v>
      </c>
      <c r="K2" s="220" t="s">
        <v>150</v>
      </c>
      <c r="L2" s="220" t="s">
        <v>151</v>
      </c>
      <c r="M2" s="222" t="s">
        <v>243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152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153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154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155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156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157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158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159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160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161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653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162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163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164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165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166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167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168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169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170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171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172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173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174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175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176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177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178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179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180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181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182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183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184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185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186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187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188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189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190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191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192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193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194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195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196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197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198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199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200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201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202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203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204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205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206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207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208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209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210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211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212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213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214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215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216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217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218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219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220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221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222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223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224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225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226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227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228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229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230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231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232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233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234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235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236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237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238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239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240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241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242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244</v>
      </c>
      <c r="B95" s="128" t="s">
        <v>49</v>
      </c>
      <c r="C95" s="128" t="s">
        <v>316</v>
      </c>
      <c r="D95" s="232" t="s">
        <v>271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244</v>
      </c>
      <c r="B96" s="128" t="s">
        <v>54</v>
      </c>
      <c r="C96" s="128" t="s">
        <v>321</v>
      </c>
      <c r="D96" s="232" t="s">
        <v>271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244</v>
      </c>
      <c r="B97" s="128" t="s">
        <v>59</v>
      </c>
      <c r="C97" s="128" t="s">
        <v>326</v>
      </c>
      <c r="D97" s="232" t="s">
        <v>271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244</v>
      </c>
      <c r="B98" s="128" t="s">
        <v>64</v>
      </c>
      <c r="C98" s="128" t="s">
        <v>331</v>
      </c>
      <c r="D98" s="232" t="s">
        <v>271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244</v>
      </c>
      <c r="B99" s="128" t="s">
        <v>17</v>
      </c>
      <c r="C99" s="128" t="s">
        <v>284</v>
      </c>
      <c r="D99" s="232" t="s">
        <v>271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244</v>
      </c>
      <c r="B100" s="128" t="s">
        <v>21</v>
      </c>
      <c r="C100" s="128" t="s">
        <v>288</v>
      </c>
      <c r="D100" s="232" t="s">
        <v>271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244</v>
      </c>
      <c r="B101" s="128" t="s">
        <v>25</v>
      </c>
      <c r="C101" s="128" t="s">
        <v>292</v>
      </c>
      <c r="D101" s="232" t="s">
        <v>271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244</v>
      </c>
      <c r="B102" s="128" t="s">
        <v>29</v>
      </c>
      <c r="C102" s="128" t="s">
        <v>296</v>
      </c>
      <c r="D102" s="232" t="s">
        <v>271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244</v>
      </c>
      <c r="B103" s="128" t="s">
        <v>33</v>
      </c>
      <c r="C103" s="128" t="s">
        <v>300</v>
      </c>
      <c r="D103" s="232" t="s">
        <v>271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244</v>
      </c>
      <c r="B104" s="128" t="s">
        <v>37</v>
      </c>
      <c r="C104" s="128" t="s">
        <v>304</v>
      </c>
      <c r="D104" s="232" t="s">
        <v>271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244</v>
      </c>
      <c r="B105" s="128" t="s">
        <v>41</v>
      </c>
      <c r="C105" s="128" t="s">
        <v>308</v>
      </c>
      <c r="D105" s="232" t="s">
        <v>271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244</v>
      </c>
      <c r="B106" s="128" t="s">
        <v>45</v>
      </c>
      <c r="C106" s="128" t="s">
        <v>312</v>
      </c>
      <c r="D106" s="232" t="s">
        <v>271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244</v>
      </c>
      <c r="B107" s="128" t="s">
        <v>50</v>
      </c>
      <c r="C107" s="128" t="s">
        <v>317</v>
      </c>
      <c r="D107" s="232" t="s">
        <v>271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244</v>
      </c>
      <c r="B108" s="128" t="s">
        <v>55</v>
      </c>
      <c r="C108" s="128" t="s">
        <v>322</v>
      </c>
      <c r="D108" s="232" t="s">
        <v>271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244</v>
      </c>
      <c r="B109" s="128" t="s">
        <v>60</v>
      </c>
      <c r="C109" s="128" t="s">
        <v>327</v>
      </c>
      <c r="D109" s="232" t="s">
        <v>271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244</v>
      </c>
      <c r="B110" s="128" t="s">
        <v>65</v>
      </c>
      <c r="C110" s="128" t="s">
        <v>332</v>
      </c>
      <c r="D110" s="232" t="s">
        <v>271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244</v>
      </c>
      <c r="B111" s="128" t="s">
        <v>5</v>
      </c>
      <c r="C111" s="128" t="s">
        <v>272</v>
      </c>
      <c r="D111" s="232" t="s">
        <v>271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244</v>
      </c>
      <c r="B112" s="128" t="s">
        <v>6</v>
      </c>
      <c r="C112" s="128" t="s">
        <v>273</v>
      </c>
      <c r="D112" s="232" t="s">
        <v>271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244</v>
      </c>
      <c r="B113" s="128" t="s">
        <v>7</v>
      </c>
      <c r="C113" s="128" t="s">
        <v>274</v>
      </c>
      <c r="D113" s="232" t="s">
        <v>271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244</v>
      </c>
      <c r="B114" s="128" t="s">
        <v>8</v>
      </c>
      <c r="C114" s="128" t="s">
        <v>275</v>
      </c>
      <c r="D114" s="232" t="s">
        <v>271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244</v>
      </c>
      <c r="B115" s="128" t="s">
        <v>18</v>
      </c>
      <c r="C115" s="128" t="s">
        <v>285</v>
      </c>
      <c r="D115" s="232" t="s">
        <v>271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244</v>
      </c>
      <c r="B116" s="128" t="s">
        <v>22</v>
      </c>
      <c r="C116" s="128" t="s">
        <v>289</v>
      </c>
      <c r="D116" s="232" t="s">
        <v>271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244</v>
      </c>
      <c r="B117" s="128" t="s">
        <v>26</v>
      </c>
      <c r="C117" s="128" t="s">
        <v>293</v>
      </c>
      <c r="D117" s="232" t="s">
        <v>271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244</v>
      </c>
      <c r="B118" s="128" t="s">
        <v>30</v>
      </c>
      <c r="C118" s="128" t="s">
        <v>297</v>
      </c>
      <c r="D118" s="232" t="s">
        <v>271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244</v>
      </c>
      <c r="B119" s="128" t="s">
        <v>9</v>
      </c>
      <c r="C119" s="128" t="s">
        <v>276</v>
      </c>
      <c r="D119" s="232" t="s">
        <v>271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244</v>
      </c>
      <c r="B120" s="128" t="s">
        <v>11</v>
      </c>
      <c r="C120" s="128" t="s">
        <v>278</v>
      </c>
      <c r="D120" s="232" t="s">
        <v>271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244</v>
      </c>
      <c r="B121" s="128" t="s">
        <v>13</v>
      </c>
      <c r="C121" s="128" t="s">
        <v>280</v>
      </c>
      <c r="D121" s="232" t="s">
        <v>271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244</v>
      </c>
      <c r="B122" s="128" t="s">
        <v>15</v>
      </c>
      <c r="C122" s="128" t="s">
        <v>282</v>
      </c>
      <c r="D122" s="232" t="s">
        <v>271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244</v>
      </c>
      <c r="B123" s="128" t="s">
        <v>51</v>
      </c>
      <c r="C123" s="128" t="s">
        <v>318</v>
      </c>
      <c r="D123" s="232" t="s">
        <v>271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244</v>
      </c>
      <c r="B124" s="128" t="s">
        <v>56</v>
      </c>
      <c r="C124" s="128" t="s">
        <v>323</v>
      </c>
      <c r="D124" s="232" t="s">
        <v>271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244</v>
      </c>
      <c r="B125" s="128" t="s">
        <v>61</v>
      </c>
      <c r="C125" s="128" t="s">
        <v>328</v>
      </c>
      <c r="D125" s="232" t="s">
        <v>271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244</v>
      </c>
      <c r="B126" s="128" t="s">
        <v>66</v>
      </c>
      <c r="C126" s="128" t="s">
        <v>333</v>
      </c>
      <c r="D126" s="232" t="s">
        <v>271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244</v>
      </c>
      <c r="B127" s="128" t="s">
        <v>19</v>
      </c>
      <c r="C127" s="128" t="s">
        <v>286</v>
      </c>
      <c r="D127" s="232" t="s">
        <v>271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244</v>
      </c>
      <c r="B128" s="128" t="s">
        <v>23</v>
      </c>
      <c r="C128" s="128" t="s">
        <v>290</v>
      </c>
      <c r="D128" s="232" t="s">
        <v>271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244</v>
      </c>
      <c r="B129" s="128" t="s">
        <v>27</v>
      </c>
      <c r="C129" s="128" t="s">
        <v>294</v>
      </c>
      <c r="D129" s="232" t="s">
        <v>271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244</v>
      </c>
      <c r="B130" s="128" t="s">
        <v>31</v>
      </c>
      <c r="C130" s="128" t="s">
        <v>298</v>
      </c>
      <c r="D130" s="232" t="s">
        <v>271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244</v>
      </c>
      <c r="B131" s="128" t="s">
        <v>20</v>
      </c>
      <c r="C131" s="128" t="s">
        <v>287</v>
      </c>
      <c r="D131" s="232" t="s">
        <v>271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244</v>
      </c>
      <c r="B132" s="128" t="s">
        <v>24</v>
      </c>
      <c r="C132" s="128" t="s">
        <v>291</v>
      </c>
      <c r="D132" s="232" t="s">
        <v>271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244</v>
      </c>
      <c r="B133" s="128" t="s">
        <v>28</v>
      </c>
      <c r="C133" s="128" t="s">
        <v>295</v>
      </c>
      <c r="D133" s="232" t="s">
        <v>271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244</v>
      </c>
      <c r="B134" s="128" t="s">
        <v>32</v>
      </c>
      <c r="C134" s="128" t="s">
        <v>299</v>
      </c>
      <c r="D134" s="232" t="s">
        <v>271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244</v>
      </c>
      <c r="B135" s="128" t="s">
        <v>34</v>
      </c>
      <c r="C135" s="128" t="s">
        <v>301</v>
      </c>
      <c r="D135" s="232" t="s">
        <v>271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244</v>
      </c>
      <c r="B136" s="128" t="s">
        <v>38</v>
      </c>
      <c r="C136" s="128" t="s">
        <v>305</v>
      </c>
      <c r="D136" s="232" t="s">
        <v>271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244</v>
      </c>
      <c r="B137" s="128" t="s">
        <v>42</v>
      </c>
      <c r="C137" s="128" t="s">
        <v>309</v>
      </c>
      <c r="D137" s="232" t="s">
        <v>271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244</v>
      </c>
      <c r="B138" s="128" t="s">
        <v>46</v>
      </c>
      <c r="C138" s="128" t="s">
        <v>313</v>
      </c>
      <c r="D138" s="232" t="s">
        <v>271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244</v>
      </c>
      <c r="B139" s="128" t="s">
        <v>35</v>
      </c>
      <c r="C139" s="128" t="s">
        <v>302</v>
      </c>
      <c r="D139" s="232" t="s">
        <v>271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244</v>
      </c>
      <c r="B140" s="128" t="s">
        <v>39</v>
      </c>
      <c r="C140" s="128" t="s">
        <v>306</v>
      </c>
      <c r="D140" s="232" t="s">
        <v>271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244</v>
      </c>
      <c r="B141" s="128" t="s">
        <v>43</v>
      </c>
      <c r="C141" s="128" t="s">
        <v>310</v>
      </c>
      <c r="D141" s="232" t="s">
        <v>271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244</v>
      </c>
      <c r="B142" s="128" t="s">
        <v>47</v>
      </c>
      <c r="C142" s="128" t="s">
        <v>314</v>
      </c>
      <c r="D142" s="232" t="s">
        <v>271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244</v>
      </c>
      <c r="B143" s="128" t="s">
        <v>10</v>
      </c>
      <c r="C143" s="128" t="s">
        <v>277</v>
      </c>
      <c r="D143" s="232" t="s">
        <v>271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244</v>
      </c>
      <c r="B144" s="128" t="s">
        <v>12</v>
      </c>
      <c r="C144" s="128" t="s">
        <v>279</v>
      </c>
      <c r="D144" s="232" t="s">
        <v>271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244</v>
      </c>
      <c r="B145" s="128" t="s">
        <v>14</v>
      </c>
      <c r="C145" s="128" t="s">
        <v>281</v>
      </c>
      <c r="D145" s="232" t="s">
        <v>271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244</v>
      </c>
      <c r="B146" s="128" t="s">
        <v>16</v>
      </c>
      <c r="C146" s="128" t="s">
        <v>283</v>
      </c>
      <c r="D146" s="232" t="s">
        <v>271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244</v>
      </c>
      <c r="B147" s="128" t="s">
        <v>36</v>
      </c>
      <c r="C147" s="128" t="s">
        <v>303</v>
      </c>
      <c r="D147" s="232" t="s">
        <v>271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244</v>
      </c>
      <c r="B148" s="128" t="s">
        <v>40</v>
      </c>
      <c r="C148" s="128" t="s">
        <v>307</v>
      </c>
      <c r="D148" s="232" t="s">
        <v>271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244</v>
      </c>
      <c r="B149" s="128" t="s">
        <v>44</v>
      </c>
      <c r="C149" s="128" t="s">
        <v>311</v>
      </c>
      <c r="D149" s="232" t="s">
        <v>271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244</v>
      </c>
      <c r="B150" s="128" t="s">
        <v>48</v>
      </c>
      <c r="C150" s="128" t="s">
        <v>315</v>
      </c>
      <c r="D150" s="232" t="s">
        <v>271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244</v>
      </c>
      <c r="B151" s="128" t="s">
        <v>52</v>
      </c>
      <c r="C151" s="128" t="s">
        <v>319</v>
      </c>
      <c r="D151" s="232" t="s">
        <v>271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244</v>
      </c>
      <c r="B152" s="128" t="s">
        <v>57</v>
      </c>
      <c r="C152" s="128" t="s">
        <v>324</v>
      </c>
      <c r="D152" s="232" t="s">
        <v>271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244</v>
      </c>
      <c r="B153" s="128" t="s">
        <v>62</v>
      </c>
      <c r="C153" s="128" t="s">
        <v>329</v>
      </c>
      <c r="D153" s="232" t="s">
        <v>271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244</v>
      </c>
      <c r="B154" s="128" t="s">
        <v>67</v>
      </c>
      <c r="C154" s="128" t="s">
        <v>334</v>
      </c>
      <c r="D154" s="232" t="s">
        <v>271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244</v>
      </c>
      <c r="B155" s="128" t="s">
        <v>53</v>
      </c>
      <c r="C155" s="128" t="s">
        <v>320</v>
      </c>
      <c r="D155" s="232" t="s">
        <v>271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244</v>
      </c>
      <c r="B156" s="128" t="s">
        <v>58</v>
      </c>
      <c r="C156" s="128" t="s">
        <v>325</v>
      </c>
      <c r="D156" s="232" t="s">
        <v>271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244</v>
      </c>
      <c r="B157" s="128" t="s">
        <v>63</v>
      </c>
      <c r="C157" s="128" t="s">
        <v>330</v>
      </c>
      <c r="D157" s="232" t="s">
        <v>271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244</v>
      </c>
      <c r="B158" s="128" t="s">
        <v>68</v>
      </c>
      <c r="C158" s="128" t="s">
        <v>335</v>
      </c>
      <c r="D158" s="232" t="s">
        <v>271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457</v>
      </c>
      <c r="B1" s="128"/>
      <c r="D1" s="214" t="s">
        <v>546</v>
      </c>
    </row>
    <row r="2" spans="1:16">
      <c r="A2" s="234"/>
      <c r="B2" s="233" t="s">
        <v>458</v>
      </c>
    </row>
    <row r="3" spans="1:16" ht="20.100000000000001" customHeight="1">
      <c r="A3" s="352" t="s">
        <v>247</v>
      </c>
      <c r="B3" s="235" t="s">
        <v>85</v>
      </c>
      <c r="C3" s="236"/>
      <c r="D3" s="354" t="s">
        <v>459</v>
      </c>
      <c r="E3" s="355"/>
      <c r="F3" s="355"/>
      <c r="G3" s="355"/>
      <c r="H3" s="355"/>
      <c r="I3" s="355"/>
      <c r="J3" s="356"/>
      <c r="K3" s="237"/>
      <c r="L3" s="237"/>
      <c r="M3" s="237"/>
      <c r="N3" s="237"/>
      <c r="O3" s="238"/>
      <c r="P3" s="237"/>
    </row>
    <row r="4" spans="1:16" ht="20.100000000000001" customHeight="1">
      <c r="A4" s="353"/>
      <c r="B4" s="239"/>
      <c r="C4" s="240"/>
      <c r="D4" s="241" t="s">
        <v>86</v>
      </c>
      <c r="E4" s="241" t="s">
        <v>87</v>
      </c>
      <c r="F4" s="241" t="s">
        <v>88</v>
      </c>
      <c r="G4" s="241" t="s">
        <v>89</v>
      </c>
      <c r="H4" s="241" t="s">
        <v>90</v>
      </c>
      <c r="I4" s="241" t="s">
        <v>91</v>
      </c>
      <c r="J4" s="241" t="s">
        <v>92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93</v>
      </c>
      <c r="C5" s="240"/>
      <c r="D5" s="241" t="s">
        <v>94</v>
      </c>
      <c r="E5" s="241" t="s">
        <v>95</v>
      </c>
      <c r="F5" s="241" t="s">
        <v>96</v>
      </c>
      <c r="G5" s="241" t="s">
        <v>97</v>
      </c>
      <c r="H5" s="241" t="s">
        <v>98</v>
      </c>
      <c r="I5" s="241" t="s">
        <v>99</v>
      </c>
      <c r="J5" s="241" t="s">
        <v>100</v>
      </c>
      <c r="K5" s="241" t="s">
        <v>101</v>
      </c>
      <c r="L5" s="242" t="s">
        <v>102</v>
      </c>
      <c r="M5" s="242" t="s">
        <v>103</v>
      </c>
      <c r="N5" s="244" t="s">
        <v>146</v>
      </c>
      <c r="O5" s="244" t="s">
        <v>249</v>
      </c>
      <c r="P5" s="245" t="s">
        <v>248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104</v>
      </c>
      <c r="C7" s="249" t="s">
        <v>105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101</v>
      </c>
      <c r="M7" s="251">
        <f t="shared" ref="M7:M21" si="0">MAX(D7:J7)</f>
        <v>1</v>
      </c>
      <c r="N7" s="252" t="s">
        <v>367</v>
      </c>
      <c r="O7" s="247"/>
      <c r="P7" s="241"/>
    </row>
    <row r="8" spans="1:16" ht="21" customHeight="1">
      <c r="A8" s="248">
        <v>2</v>
      </c>
      <c r="B8" s="241" t="s">
        <v>106</v>
      </c>
      <c r="C8" s="249" t="s">
        <v>107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101</v>
      </c>
      <c r="M8" s="251">
        <f t="shared" si="0"/>
        <v>1</v>
      </c>
      <c r="N8" s="252" t="s">
        <v>367</v>
      </c>
      <c r="O8" s="247"/>
      <c r="P8" s="241"/>
    </row>
    <row r="9" spans="1:16" ht="21" customHeight="1">
      <c r="A9" s="248">
        <v>3</v>
      </c>
      <c r="B9" s="241" t="s">
        <v>245</v>
      </c>
      <c r="C9" s="253" t="s">
        <v>4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101</v>
      </c>
      <c r="M9" s="251">
        <f t="shared" ref="M9" si="1">MAX(D9:J9)</f>
        <v>1</v>
      </c>
      <c r="N9" s="252" t="s">
        <v>4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108</v>
      </c>
      <c r="C11" s="257" t="s">
        <v>109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95</v>
      </c>
      <c r="M11" s="251">
        <f t="shared" si="0"/>
        <v>1.0522626697461936</v>
      </c>
      <c r="N11" s="252" t="s">
        <v>252</v>
      </c>
      <c r="O11" s="247" t="s">
        <v>250</v>
      </c>
      <c r="P11" s="241"/>
    </row>
    <row r="12" spans="1:16">
      <c r="A12" s="248">
        <v>5</v>
      </c>
      <c r="B12" s="241" t="s">
        <v>110</v>
      </c>
      <c r="C12" s="257" t="s">
        <v>111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94</v>
      </c>
      <c r="M12" s="251">
        <f t="shared" si="0"/>
        <v>1.0358469949391176</v>
      </c>
      <c r="N12" s="252" t="s">
        <v>252</v>
      </c>
      <c r="O12" s="247" t="s">
        <v>250</v>
      </c>
      <c r="P12" s="241"/>
    </row>
    <row r="13" spans="1:16">
      <c r="A13" s="248">
        <v>6</v>
      </c>
      <c r="B13" s="241" t="s">
        <v>112</v>
      </c>
      <c r="C13" s="257" t="s">
        <v>113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94</v>
      </c>
      <c r="M13" s="251">
        <f t="shared" si="0"/>
        <v>1.069856584592316</v>
      </c>
      <c r="N13" s="252" t="s">
        <v>252</v>
      </c>
      <c r="O13" s="247" t="s">
        <v>250</v>
      </c>
      <c r="P13" s="241"/>
    </row>
    <row r="14" spans="1:16" ht="21" customHeight="1">
      <c r="A14" s="248">
        <v>7</v>
      </c>
      <c r="B14" s="241" t="s">
        <v>114</v>
      </c>
      <c r="C14" s="257" t="s">
        <v>115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94</v>
      </c>
      <c r="M14" s="251">
        <f t="shared" si="0"/>
        <v>1.1052461688999999</v>
      </c>
      <c r="N14" s="252" t="s">
        <v>252</v>
      </c>
      <c r="O14" s="247" t="s">
        <v>250</v>
      </c>
      <c r="P14" s="241"/>
    </row>
    <row r="15" spans="1:16" ht="21" customHeight="1">
      <c r="A15" s="248">
        <v>8</v>
      </c>
      <c r="B15" s="241" t="s">
        <v>116</v>
      </c>
      <c r="C15" s="257" t="s">
        <v>117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95</v>
      </c>
      <c r="M15" s="251">
        <f t="shared" si="0"/>
        <v>1.0389446761000001</v>
      </c>
      <c r="N15" s="252" t="s">
        <v>252</v>
      </c>
      <c r="O15" s="247" t="s">
        <v>250</v>
      </c>
      <c r="P15" s="241"/>
    </row>
    <row r="16" spans="1:16" ht="21" customHeight="1">
      <c r="A16" s="248">
        <v>9</v>
      </c>
      <c r="B16" s="241" t="s">
        <v>122</v>
      </c>
      <c r="C16" s="257" t="s">
        <v>123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96</v>
      </c>
      <c r="M16" s="251">
        <f>MAX(D16:J16)</f>
        <v>1.2706602107</v>
      </c>
      <c r="N16" s="252" t="s">
        <v>252</v>
      </c>
      <c r="O16" s="247" t="s">
        <v>250</v>
      </c>
      <c r="P16" s="241"/>
    </row>
    <row r="17" spans="1:16" ht="21" customHeight="1">
      <c r="A17" s="248">
        <v>10</v>
      </c>
      <c r="B17" s="241" t="s">
        <v>118</v>
      </c>
      <c r="C17" s="258" t="s">
        <v>119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99</v>
      </c>
      <c r="M17" s="251">
        <f t="shared" si="0"/>
        <v>1.0355882019</v>
      </c>
      <c r="N17" s="252" t="s">
        <v>252</v>
      </c>
      <c r="O17" s="247" t="s">
        <v>251</v>
      </c>
      <c r="P17" s="241" t="s">
        <v>116</v>
      </c>
    </row>
    <row r="18" spans="1:16" ht="21" customHeight="1">
      <c r="A18" s="248">
        <v>11</v>
      </c>
      <c r="B18" s="241" t="s">
        <v>120</v>
      </c>
      <c r="C18" s="258" t="s">
        <v>121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98</v>
      </c>
      <c r="M18" s="251">
        <f t="shared" si="0"/>
        <v>1.1401797148999999</v>
      </c>
      <c r="N18" s="252" t="s">
        <v>252</v>
      </c>
      <c r="O18" s="247" t="s">
        <v>251</v>
      </c>
      <c r="P18" s="241" t="s">
        <v>122</v>
      </c>
    </row>
    <row r="19" spans="1:16" ht="21" customHeight="1">
      <c r="A19" s="248">
        <v>12</v>
      </c>
      <c r="B19" s="241" t="s">
        <v>124</v>
      </c>
      <c r="C19" s="258" t="s">
        <v>125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97</v>
      </c>
      <c r="M19" s="251">
        <f t="shared" si="0"/>
        <v>1.0552346931000001</v>
      </c>
      <c r="N19" s="252" t="s">
        <v>252</v>
      </c>
      <c r="O19" s="247" t="s">
        <v>251</v>
      </c>
      <c r="P19" s="241" t="s">
        <v>108</v>
      </c>
    </row>
    <row r="20" spans="1:16" ht="21" customHeight="1">
      <c r="A20" s="248">
        <v>13</v>
      </c>
      <c r="B20" s="241" t="s">
        <v>126</v>
      </c>
      <c r="C20" s="258" t="s">
        <v>127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94</v>
      </c>
      <c r="M20" s="251">
        <f t="shared" si="0"/>
        <v>1.0865859003</v>
      </c>
      <c r="N20" s="252" t="s">
        <v>252</v>
      </c>
      <c r="O20" s="247" t="s">
        <v>251</v>
      </c>
      <c r="P20" s="241" t="s">
        <v>110</v>
      </c>
    </row>
    <row r="21" spans="1:16" ht="24.75" customHeight="1">
      <c r="A21" s="248">
        <v>14</v>
      </c>
      <c r="B21" s="241" t="s">
        <v>128</v>
      </c>
      <c r="C21" s="258" t="s">
        <v>129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95</v>
      </c>
      <c r="M21" s="251">
        <f t="shared" si="0"/>
        <v>1.0522626697461936</v>
      </c>
      <c r="N21" s="252" t="s">
        <v>252</v>
      </c>
      <c r="O21" s="247" t="s">
        <v>251</v>
      </c>
      <c r="P21" s="241" t="s">
        <v>116</v>
      </c>
    </row>
    <row r="22" spans="1:16" ht="25.5">
      <c r="A22" s="248">
        <v>15</v>
      </c>
      <c r="B22" s="241" t="s">
        <v>130</v>
      </c>
      <c r="C22" s="259" t="s">
        <v>131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95</v>
      </c>
      <c r="M22" s="251">
        <f>MAX(D22:J22)</f>
        <v>1.03</v>
      </c>
      <c r="N22" s="252" t="s">
        <v>252</v>
      </c>
      <c r="O22" s="247" t="s">
        <v>251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2" priority="2" stopIfTrue="1" operator="equal">
      <formula>$M7</formula>
    </cfRule>
  </conditionalFormatting>
  <conditionalFormatting sqref="D9:J9">
    <cfRule type="cellIs" dxfId="1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Veit, Alexander</cp:lastModifiedBy>
  <cp:lastPrinted>2015-03-20T22:59:10Z</cp:lastPrinted>
  <dcterms:created xsi:type="dcterms:W3CDTF">2015-01-15T05:25:41Z</dcterms:created>
  <dcterms:modified xsi:type="dcterms:W3CDTF">2017-11-20T07:44:00Z</dcterms:modified>
</cp:coreProperties>
</file>